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Erfolgsrechnung" sheetId="1" state="visible" r:id="rId3"/>
    <sheet name="Bilanz" sheetId="2" state="visible" r:id="rId4"/>
    <sheet name="Budget" sheetId="3" state="visible" r:id="rId5"/>
    <sheet name="Eröffnungsbilanz" sheetId="4" state="visible" r:id="rId6"/>
    <sheet name="Kostenstelle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<sst xmlns="http://schemas.openxmlformats.org/spreadsheetml/2006/main" count="287" uniqueCount="110">
  <si>
    <t xml:space="preserve">Erfolgsrechnung Rechnungsjahr 2025 (01.01.2025 - 31.12.2025)</t>
  </si>
  <si>
    <t xml:space="preserve">Aufwand</t>
  </si>
  <si>
    <t xml:space="preserve">Aktuell</t>
  </si>
  <si>
    <t xml:space="preserve">%</t>
  </si>
  <si>
    <t xml:space="preserve">Vorjahr</t>
  </si>
  <si>
    <t xml:space="preserve">Ertrag</t>
  </si>
  <si>
    <t xml:space="preserve">Personal</t>
  </si>
  <si>
    <t xml:space="preserve">Beiträge + Spenden</t>
  </si>
  <si>
    <t xml:space="preserve">Löhne</t>
  </si>
  <si>
    <t xml:space="preserve">Mitgliederbeiträge</t>
  </si>
  <si>
    <t xml:space="preserve">Gutschrift Krankentaggeld</t>
  </si>
  <si>
    <t xml:space="preserve">Rundbrief Abos</t>
  </si>
  <si>
    <t xml:space="preserve">Sozialleistungen + Versicherungen</t>
  </si>
  <si>
    <t xml:space="preserve">Spenden</t>
  </si>
  <si>
    <t xml:space="preserve">Bezugsprovision QST</t>
  </si>
  <si>
    <t xml:space="preserve">Kantons- + Gemeindebeiträge</t>
  </si>
  <si>
    <t xml:space="preserve">Weiterbildung</t>
  </si>
  <si>
    <t xml:space="preserve">Überpartei. Komitee (Aufwandentschädigung)</t>
  </si>
  <si>
    <t xml:space="preserve">Externe Arbeiten</t>
  </si>
  <si>
    <t xml:space="preserve">Verluste aus Forderungen</t>
  </si>
  <si>
    <t xml:space="preserve">Übriger Personalaufwand</t>
  </si>
  <si>
    <t xml:space="preserve">Spenden Nationale Wahlen</t>
  </si>
  <si>
    <t xml:space="preserve">Spenden Regierungsratwahlen</t>
  </si>
  <si>
    <t xml:space="preserve">Raumkosten</t>
  </si>
  <si>
    <t xml:space="preserve">Miete + Nebenkosten + Sachvers.</t>
  </si>
  <si>
    <t xml:space="preserve">Mandatsabgaben</t>
  </si>
  <si>
    <t xml:space="preserve">Parlamentsgelder</t>
  </si>
  <si>
    <t xml:space="preserve">Parteispesen</t>
  </si>
  <si>
    <t xml:space="preserve">Exekutive</t>
  </si>
  <si>
    <t xml:space="preserve">Sitzungsgelder Vorstand</t>
  </si>
  <si>
    <t xml:space="preserve">Gerichte</t>
  </si>
  <si>
    <t xml:space="preserve">Interne Anlässe, Spesen</t>
  </si>
  <si>
    <t xml:space="preserve">Allgemeiner Ertrag</t>
  </si>
  <si>
    <t xml:space="preserve">Betrieb + Verwaltung</t>
  </si>
  <si>
    <t xml:space="preserve">Zinsen</t>
  </si>
  <si>
    <t xml:space="preserve">Büro- und Verbrauchsmaterial</t>
  </si>
  <si>
    <t xml:space="preserve">Rundbrief Inserate</t>
  </si>
  <si>
    <t xml:space="preserve">Porti, Post- und Bankspesen</t>
  </si>
  <si>
    <t xml:space="preserve">Einnahmen aus Veranstaltungen</t>
  </si>
  <si>
    <t xml:space="preserve">Telefon, Fax, Internet</t>
  </si>
  <si>
    <t xml:space="preserve">Ertrag Externe Arbeiten</t>
  </si>
  <si>
    <t xml:space="preserve">Website + Informatiksupport</t>
  </si>
  <si>
    <t xml:space="preserve">Diverse</t>
  </si>
  <si>
    <t xml:space="preserve">Ausserordentlicher Ertrag</t>
  </si>
  <si>
    <t xml:space="preserve">Spendenaufwand</t>
  </si>
  <si>
    <t xml:space="preserve">Abos, Dokumentationen</t>
  </si>
  <si>
    <t xml:space="preserve">Total Ertrag</t>
  </si>
  <si>
    <t xml:space="preserve">Werbung</t>
  </si>
  <si>
    <t xml:space="preserve">Rundbrief, Druck + Versand</t>
  </si>
  <si>
    <t xml:space="preserve">Palaver</t>
  </si>
  <si>
    <t xml:space="preserve">Initiativen, Abstimmungen, Kampagnen</t>
  </si>
  <si>
    <t xml:space="preserve">Vorwahlaufwendungen</t>
  </si>
  <si>
    <t xml:space="preserve">Gemeindewahlen</t>
  </si>
  <si>
    <t xml:space="preserve">KR Wahlen, (+RR Wahlen, wenn nicht abgrenzbar)</t>
  </si>
  <si>
    <t xml:space="preserve">RR Wahlen (wenn abgrenzbar)</t>
  </si>
  <si>
    <t xml:space="preserve">NR/SR Wahlen</t>
  </si>
  <si>
    <t xml:space="preserve">Parteibeiträge</t>
  </si>
  <si>
    <t xml:space="preserve">Abschreibungen und a.o. Aufwand</t>
  </si>
  <si>
    <t xml:space="preserve">Abschreibungen</t>
  </si>
  <si>
    <t xml:space="preserve">Ausserordentlicher Aufwand</t>
  </si>
  <si>
    <t xml:space="preserve">Total Aufwand</t>
  </si>
  <si>
    <t xml:space="preserve">Bilanz Rechnungsjahr 2025 vom 31.12.2025</t>
  </si>
  <si>
    <t xml:space="preserve">Aktiv</t>
  </si>
  <si>
    <t xml:space="preserve">Passiv</t>
  </si>
  <si>
    <t xml:space="preserve">Umlaufvermögen</t>
  </si>
  <si>
    <t xml:space="preserve">Fremdkapital</t>
  </si>
  <si>
    <t xml:space="preserve">Kasse</t>
  </si>
  <si>
    <t xml:space="preserve">Kreditoren</t>
  </si>
  <si>
    <t xml:space="preserve">Postkonto</t>
  </si>
  <si>
    <t xml:space="preserve">Kreditkarte</t>
  </si>
  <si>
    <t xml:space="preserve">LUKB 61604</t>
  </si>
  <si>
    <t xml:space="preserve">Hilfskonto Sammelbuchungen</t>
  </si>
  <si>
    <t xml:space="preserve">LUKB 12004</t>
  </si>
  <si>
    <t xml:space="preserve">Lohndurchlaufkonto</t>
  </si>
  <si>
    <t xml:space="preserve">Debitoren</t>
  </si>
  <si>
    <t xml:space="preserve">KK AHV/ALV/IV/FAK</t>
  </si>
  <si>
    <t xml:space="preserve">Transitorische Aktiven</t>
  </si>
  <si>
    <t xml:space="preserve">KK BVG</t>
  </si>
  <si>
    <t xml:space="preserve">Pendenzen</t>
  </si>
  <si>
    <t xml:space="preserve">KK UVG</t>
  </si>
  <si>
    <t xml:space="preserve">Überträge von/an überparteiliches Komitee</t>
  </si>
  <si>
    <t xml:space="preserve">KK KTG</t>
  </si>
  <si>
    <t xml:space="preserve">Übertragskonto Debitoren</t>
  </si>
  <si>
    <t xml:space="preserve">KK QST</t>
  </si>
  <si>
    <t xml:space="preserve">FairGive / RaiseNow temp. Konto</t>
  </si>
  <si>
    <t xml:space="preserve">KK GRÜNE Stadt Luzern</t>
  </si>
  <si>
    <t xml:space="preserve">KK GRÜNE Schweiz</t>
  </si>
  <si>
    <t xml:space="preserve">Anlagevermögen</t>
  </si>
  <si>
    <t xml:space="preserve">Fonds Grüne Lounge</t>
  </si>
  <si>
    <t xml:space="preserve">Sekretariat</t>
  </si>
  <si>
    <t xml:space="preserve">Transitorische Passiven</t>
  </si>
  <si>
    <t xml:space="preserve">Mobiliar</t>
  </si>
  <si>
    <t xml:space="preserve">Darlehen</t>
  </si>
  <si>
    <t xml:space="preserve">Büromaschinen+Apparate</t>
  </si>
  <si>
    <t xml:space="preserve">Rückstellung Sekretariat</t>
  </si>
  <si>
    <t xml:space="preserve">Rückstellung Wahlen</t>
  </si>
  <si>
    <t xml:space="preserve">Total Aktive</t>
  </si>
  <si>
    <t xml:space="preserve">Eigenkapital</t>
  </si>
  <si>
    <t xml:space="preserve">Gewinnvortrag</t>
  </si>
  <si>
    <t xml:space="preserve">Prov. Gewinn</t>
  </si>
  <si>
    <t xml:space="preserve">Total Passive</t>
  </si>
  <si>
    <t xml:space="preserve">Budget Rechnungsjahr 2025 (01.01.2025 - 31.12.2025)</t>
  </si>
  <si>
    <t xml:space="preserve">Budget</t>
  </si>
  <si>
    <t xml:space="preserve">Ergebnis</t>
  </si>
  <si>
    <t xml:space="preserve">Differenz</t>
  </si>
  <si>
    <t xml:space="preserve">Budget Vorjahr</t>
  </si>
  <si>
    <t xml:space="preserve">Ergebnis Vorjahr</t>
  </si>
  <si>
    <t xml:space="preserve">Differenz Vorjahr</t>
  </si>
  <si>
    <t xml:space="preserve">Eröffnungsbilanz Rechnungsjahr 2025 vom 01.01.2025</t>
  </si>
  <si>
    <t xml:space="preserve">Kostenstellen Rechnungsjahr 2025 (01.01.2025 - 31.12.2025)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</si>
</sst>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333333"/>
      <name val="Calibri"/>
      <family val="0"/>
      <charset val="1"/>
    </font>
    <font>
      <b val="true"/>
      <sz val="13"/>
      <color rgb="FF333333"/>
      <name val="Calibri"/>
      <family val="0"/>
      <charset val="1"/>
    </font>
    <font>
      <b val="true"/>
      <sz val="11"/>
      <color rgb="FF333333"/>
      <name val="Calibri"/>
      <family val="0"/>
      <charset val="1"/>
    </font>
    <font>
      <sz val="11"/>
      <color rgb="FF333333"/>
      <name val="Calibri"/>
      <family val="0"/>
      <charset val="1"/>
    </font>
    <font>
      <b val="true"/>
      <sz val="11"/>
      <color rgb="FFFF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5E3F1"/>
        <bgColor rgb="FFE8F0F7"/>
      </patternFill>
    </fill>
    <fill>
      <patternFill patternType="solid">
        <fgColor rgb="FFC0E09E"/>
        <bgColor rgb="FFDCEEC9"/>
      </patternFill>
    </fill>
    <fill>
      <patternFill patternType="solid">
        <fgColor rgb="FFFFFFFF"/>
        <bgColor rgb="FFFFFFCC"/>
      </patternFill>
    </fill>
    <fill>
      <patternFill patternType="solid">
        <fgColor rgb="FFE8F0F7"/>
        <bgColor rgb="FFD5E3F1"/>
      </patternFill>
    </fill>
    <fill>
      <patternFill patternType="solid">
        <fgColor rgb="FFDCEEC9"/>
        <bgColor rgb="FFD5E3F1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333333"/>
      </bottom>
      <diagonal/>
    </border>
    <border diagonalUp="false" diagonalDown="false">
      <left/>
      <right/>
      <top style="thin">
        <color rgb="FFD5E3F1"/>
      </top>
      <bottom/>
      <diagonal/>
    </border>
    <border diagonalUp="false" diagonalDown="false">
      <left/>
      <right/>
      <top style="thin">
        <color rgb="FFC0E09E"/>
      </top>
      <bottom/>
      <diagonal/>
    </border>
    <border diagonalUp="false" diagonalDown="false">
      <left/>
      <right/>
      <top style="medium">
        <color rgb="FF333333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E09E"/>
      <rgbColor rgb="FF808080"/>
      <rgbColor rgb="FF9999FF"/>
      <rgbColor rgb="FF993366"/>
      <rgbColor rgb="FFFFFFCC"/>
      <rgbColor rgb="FFE8F0F7"/>
      <rgbColor rgb="FF660066"/>
      <rgbColor rgb="FFFF8080"/>
      <rgbColor rgb="FF0066CC"/>
      <rgbColor rgb="FFD5E3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EEC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8.83203125" defaultRowHeight="15.7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5.33"/>
    <col collapsed="false" customWidth="true" hidden="false" outlineLevel="0" max="3" min="3" style="0" width="12.83"/>
    <col collapsed="false" customWidth="true" hidden="false" outlineLevel="0" max="4" min="4" style="0" width="3.5"/>
    <col collapsed="false" customWidth="true" hidden="false" outlineLevel="0" max="5" min="5" style="0" width="12.83"/>
    <col collapsed="false" customWidth="true" hidden="false" outlineLevel="0" max="6" min="6" style="0" width="3.5"/>
    <col collapsed="false" customWidth="true" hidden="false" outlineLevel="0" max="7" min="7" style="0" width="2"/>
    <col collapsed="false" customWidth="true" hidden="false" outlineLevel="0" max="8" min="8" style="0" width="50.5"/>
    <col collapsed="false" customWidth="true" hidden="false" outlineLevel="0" max="9" min="9" style="0" width="12.83"/>
    <col collapsed="false" customWidth="true" hidden="false" outlineLevel="0" max="10" min="10" style="0" width="3.5"/>
    <col collapsed="false" customWidth="true" hidden="false" outlineLevel="0" max="11" min="11" style="0" width="12.83"/>
    <col collapsed="false" customWidth="true" hidden="false" outlineLevel="0" max="12" min="12" style="0" width="3.5"/>
    <col collapsed="false" customWidth="true" hidden="false" outlineLevel="0" max="26" min="26" style="0" width="9.16"/>
  </cols>
  <sheetData>
    <row r="2" customFormat="false" ht="24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6.15" hidden="false" customHeight="false" outlineLevel="0" collapsed="false">
      <c r="B4" s="2" t="s">
        <v>1</v>
      </c>
      <c r="C4" s="3" t="s">
        <v>2</v>
      </c>
      <c r="D4" s="3" t="s">
        <v>3</v>
      </c>
      <c r="E4" s="3" t="s">
        <v>4</v>
      </c>
      <c r="F4" s="3" t="s">
        <v>3</v>
      </c>
      <c r="H4" s="2" t="s">
        <v>5</v>
      </c>
      <c r="I4" s="3" t="s">
        <v>2</v>
      </c>
      <c r="J4" s="3" t="s">
        <v>3</v>
      </c>
      <c r="K4" s="3" t="s">
        <v>4</v>
      </c>
      <c r="L4" s="3" t="s">
        <v>3</v>
      </c>
    </row>
    <row r="5" customFormat="false" ht="15.75" hidden="false" customHeight="false" outlineLevel="0" collapsed="false">
      <c r="B5" s="4" t="s">
        <v>6</v>
      </c>
      <c r="C5" s="4"/>
      <c r="D5" s="4"/>
      <c r="E5" s="4"/>
      <c r="F5" s="4"/>
      <c r="H5" s="5" t="s">
        <v>7</v>
      </c>
      <c r="I5" s="5"/>
      <c r="J5" s="5"/>
      <c r="K5" s="5"/>
      <c r="L5" s="5"/>
    </row>
    <row r="6" customFormat="false" ht="15.75" hidden="false" customHeight="false" outlineLevel="0" collapsed="false">
      <c r="B6" s="6" t="s">
        <v>8</v>
      </c>
      <c r="C6" s="7">
        <v>130438.55</v>
      </c>
      <c r="D6" s="6" t="n">
        <f aca="true">IF(OFFSET(D45, 0, -1)&lt;&gt;0, ROUND((IF(OFFSET(D6, 0, -1)="",0,OFFSET(D6, 0, -1))/OFFSET(D45, 0, -1))*100,0), 0)</f>
        <v>52</v>
      </c>
      <c r="E6" s="7">
        <v>111912.65</v>
      </c>
      <c r="F6" s="6" t="n">
        <f aca="true">IF(OFFSET(F45, 0, -1)&lt;&gt;0, ROUND((IF(OFFSET(F6, 0, -1)="",0,OFFSET(F6, 0, -1))/OFFSET(F45, 0, -1))*100,0), 0)</f>
        <v>35</v>
      </c>
      <c r="H6" s="6" t="s">
        <v>9</v>
      </c>
      <c r="I6" s="7">
        <v>75880</v>
      </c>
      <c r="J6" s="6" t="n">
        <f aca="true">IF(OFFSET(J28, 0, -1)&lt;&gt;0, ROUND((IF(OFFSET(J6, 0, -1)="",0,OFFSET(J6, 0, -1))/OFFSET(J28, 0, -1))*100,0), 0)</f>
        <v>21</v>
      </c>
      <c r="K6" s="7">
        <v>78350.48</v>
      </c>
      <c r="L6" s="6" t="n">
        <f aca="true">IF(OFFSET(L28, 0, -1)&lt;&gt;0, ROUND((IF(OFFSET(L6, 0, -1)="",0,OFFSET(L6, 0, -1))/OFFSET(L28, 0, -1))*100,0), 0)</f>
        <v>25</v>
      </c>
    </row>
    <row r="7" customFormat="false" ht="15.75" hidden="false" customHeight="false" outlineLevel="0" collapsed="false">
      <c r="B7" s="8" t="s">
        <v>10</v>
      </c>
      <c r="C7" s="9">
        <v>0</v>
      </c>
      <c r="D7" s="8" t="n">
        <f aca="true">IF(OFFSET(D45, 0, -1)&lt;&gt;0, ROUND((IF(OFFSET(D7, 0, -1)="",0,OFFSET(D7, 0, -1))/OFFSET(D45, 0, -1))*100,0), 0)</f>
        <v>0</v>
      </c>
      <c r="E7" s="9">
        <v>-735.6</v>
      </c>
      <c r="F7" s="8" t="n">
        <f aca="true">IF(OFFSET(F45, 0, -1)&lt;&gt;0, ROUND((IF(OFFSET(F7, 0, -1)="",0,OFFSET(F7, 0, -1))/OFFSET(F45, 0, -1))*100,0), 0)</f>
        <v>-0</v>
      </c>
      <c r="H7" s="10" t="s">
        <v>11</v>
      </c>
      <c r="I7" s="11">
        <v>6175</v>
      </c>
      <c r="J7" s="10" t="n">
        <f aca="true">IF(OFFSET(J28, 0, -1)&lt;&gt;0, ROUND((IF(OFFSET(J7, 0, -1)="",0,OFFSET(J7, 0, -1))/OFFSET(J28, 0, -1))*100,0), 0)</f>
        <v>2</v>
      </c>
      <c r="K7" s="11">
        <v>6400.27</v>
      </c>
      <c r="L7" s="10" t="n">
        <f aca="true">IF(OFFSET(L28, 0, -1)&lt;&gt;0, ROUND((IF(OFFSET(L7, 0, -1)="",0,OFFSET(L7, 0, -1))/OFFSET(L28, 0, -1))*100,0), 0)</f>
        <v>2</v>
      </c>
    </row>
    <row r="8" customFormat="false" ht="15.75" hidden="false" customHeight="false" outlineLevel="0" collapsed="false">
      <c r="B8" s="6" t="s">
        <v>12</v>
      </c>
      <c r="C8" s="7">
        <v>17875.1</v>
      </c>
      <c r="D8" s="6" t="n">
        <f aca="true">IF(OFFSET(D45, 0, -1)&lt;&gt;0, ROUND((IF(OFFSET(D8, 0, -1)="",0,OFFSET(D8, 0, -1))/OFFSET(D45, 0, -1))*100,0), 0)</f>
        <v>7</v>
      </c>
      <c r="E8" s="7">
        <v>18410.15</v>
      </c>
      <c r="F8" s="6" t="n">
        <f aca="true">IF(OFFSET(F45, 0, -1)&lt;&gt;0, ROUND((IF(OFFSET(F8, 0, -1)="",0,OFFSET(F8, 0, -1))/OFFSET(F45, 0, -1))*100,0), 0)</f>
        <v>6</v>
      </c>
      <c r="H8" s="6" t="s">
        <v>13</v>
      </c>
      <c r="I8" s="7">
        <v>19449.96</v>
      </c>
      <c r="J8" s="6" t="n">
        <f aca="true">IF(OFFSET(J28, 0, -1)&lt;&gt;0, ROUND((IF(OFFSET(J8, 0, -1)="",0,OFFSET(J8, 0, -1))/OFFSET(J28, 0, -1))*100,0), 0)</f>
        <v>6</v>
      </c>
      <c r="K8" s="7">
        <v>16378.86</v>
      </c>
      <c r="L8" s="6" t="n">
        <f aca="true">IF(OFFSET(L28, 0, -1)&lt;&gt;0, ROUND((IF(OFFSET(L8, 0, -1)="",0,OFFSET(L8, 0, -1))/OFFSET(L28, 0, -1))*100,0), 0)</f>
        <v>5</v>
      </c>
    </row>
    <row r="9" customFormat="false" ht="15.75" hidden="false" customHeight="false" outlineLevel="0" collapsed="false">
      <c r="B9" s="8" t="s">
        <v>14</v>
      </c>
      <c r="C9" s="9">
        <v>-28</v>
      </c>
      <c r="D9" s="8" t="n">
        <f aca="true">IF(OFFSET(D45, 0, -1)&lt;&gt;0, ROUND((IF(OFFSET(D9, 0, -1)="",0,OFFSET(D9, 0, -1))/OFFSET(D45, 0, -1))*100,0), 0)</f>
        <v>-0</v>
      </c>
      <c r="E9" s="8"/>
      <c r="F9" s="8" t="n">
        <f aca="true">IF(OFFSET(F45, 0, -1)&lt;&gt;0, ROUND((IF(OFFSET(F9, 0, -1)="",0,OFFSET(F9, 0, -1))/OFFSET(F45, 0, -1))*100,0), 0)</f>
        <v>0</v>
      </c>
      <c r="H9" s="10" t="s">
        <v>15</v>
      </c>
      <c r="I9" s="11">
        <v>46905</v>
      </c>
      <c r="J9" s="10" t="n">
        <f aca="true">IF(OFFSET(J28, 0, -1)&lt;&gt;0, ROUND((IF(OFFSET(J9, 0, -1)="",0,OFFSET(J9, 0, -1))/OFFSET(J28, 0, -1))*100,0), 0)</f>
        <v>13</v>
      </c>
      <c r="K9" s="11">
        <v>46642</v>
      </c>
      <c r="L9" s="10" t="n">
        <f aca="true">IF(OFFSET(L28, 0, -1)&lt;&gt;0, ROUND((IF(OFFSET(L9, 0, -1)="",0,OFFSET(L9, 0, -1))/OFFSET(L28, 0, -1))*100,0), 0)</f>
        <v>15</v>
      </c>
    </row>
    <row r="10" customFormat="false" ht="15.75" hidden="false" customHeight="false" outlineLevel="0" collapsed="false">
      <c r="B10" s="6" t="s">
        <v>16</v>
      </c>
      <c r="C10" s="7">
        <v>0</v>
      </c>
      <c r="D10" s="6" t="n">
        <f aca="true">IF(OFFSET(D45, 0, -1)&lt;&gt;0, ROUND((IF(OFFSET(D10, 0, -1)="",0,OFFSET(D10, 0, -1))/OFFSET(D45, 0, -1))*100,0), 0)</f>
        <v>0</v>
      </c>
      <c r="E10" s="7">
        <v>0</v>
      </c>
      <c r="F10" s="6" t="n">
        <f aca="true">IF(OFFSET(F45, 0, -1)&lt;&gt;0, ROUND((IF(OFFSET(F10, 0, -1)="",0,OFFSET(F10, 0, -1))/OFFSET(F45, 0, -1))*100,0), 0)</f>
        <v>0</v>
      </c>
      <c r="H10" s="6" t="s">
        <v>17</v>
      </c>
      <c r="I10" s="7">
        <v>0</v>
      </c>
      <c r="J10" s="6" t="n">
        <f aca="true">IF(OFFSET(J28, 0, -1)&lt;&gt;0, ROUND((IF(OFFSET(J10, 0, -1)="",0,OFFSET(J10, 0, -1))/OFFSET(J28, 0, -1))*100,0), 0)</f>
        <v>0</v>
      </c>
      <c r="K10" s="7">
        <v>0</v>
      </c>
      <c r="L10" s="6" t="n">
        <f aca="true">IF(OFFSET(L28, 0, -1)&lt;&gt;0, ROUND((IF(OFFSET(L10, 0, -1)="",0,OFFSET(L10, 0, -1))/OFFSET(L28, 0, -1))*100,0), 0)</f>
        <v>0</v>
      </c>
    </row>
    <row r="11" customFormat="false" ht="15.75" hidden="false" customHeight="false" outlineLevel="0" collapsed="false">
      <c r="B11" s="8" t="s">
        <v>18</v>
      </c>
      <c r="C11" s="9">
        <v>3580.25</v>
      </c>
      <c r="D11" s="8" t="n">
        <f aca="true">IF(OFFSET(D45, 0, -1)&lt;&gt;0, ROUND((IF(OFFSET(D11, 0, -1)="",0,OFFSET(D11, 0, -1))/OFFSET(D45, 0, -1))*100,0), 0)</f>
        <v>1</v>
      </c>
      <c r="E11" s="9">
        <v>8503.5</v>
      </c>
      <c r="F11" s="8" t="n">
        <f aca="true">IF(OFFSET(F45, 0, -1)&lt;&gt;0, ROUND((IF(OFFSET(F11, 0, -1)="",0,OFFSET(F11, 0, -1))/OFFSET(F45, 0, -1))*100,0), 0)</f>
        <v>3</v>
      </c>
      <c r="H11" s="10" t="s">
        <v>19</v>
      </c>
      <c r="I11" s="11">
        <v>-2700</v>
      </c>
      <c r="J11" s="10" t="n">
        <f aca="true">IF(OFFSET(J28, 0, -1)&lt;&gt;0, ROUND((IF(OFFSET(J11, 0, -1)="",0,OFFSET(J11, 0, -1))/OFFSET(J28, 0, -1))*100,0), 0)</f>
        <v>-1</v>
      </c>
      <c r="K11" s="11">
        <v>-780.08</v>
      </c>
      <c r="L11" s="10" t="n">
        <f aca="true">IF(OFFSET(L28, 0, -1)&lt;&gt;0, ROUND((IF(OFFSET(L11, 0, -1)="",0,OFFSET(L11, 0, -1))/OFFSET(L28, 0, -1))*100,0), 0)</f>
        <v>-0</v>
      </c>
    </row>
    <row r="12" customFormat="false" ht="15.75" hidden="false" customHeight="false" outlineLevel="0" collapsed="false">
      <c r="B12" s="6" t="s">
        <v>20</v>
      </c>
      <c r="C12" s="7">
        <v>480.41</v>
      </c>
      <c r="D12" s="6" t="n">
        <f aca="true">IF(OFFSET(D45, 0, -1)&lt;&gt;0, ROUND((IF(OFFSET(D12, 0, -1)="",0,OFFSET(D12, 0, -1))/OFFSET(D45, 0, -1))*100,0), 0)</f>
        <v>0</v>
      </c>
      <c r="E12" s="6"/>
      <c r="F12" s="6" t="n">
        <f aca="true">IF(OFFSET(F45, 0, -1)&lt;&gt;0, ROUND((IF(OFFSET(F12, 0, -1)="",0,OFFSET(F12, 0, -1))/OFFSET(F45, 0, -1))*100,0), 0)</f>
        <v>0</v>
      </c>
      <c r="H12" s="6" t="s">
        <v>21</v>
      </c>
      <c r="I12" s="7">
        <v>0</v>
      </c>
      <c r="J12" s="6" t="n">
        <f aca="true">IF(OFFSET(J28, 0, -1)&lt;&gt;0, ROUND((IF(OFFSET(J12, 0, -1)="",0,OFFSET(J12, 0, -1))/OFFSET(J28, 0, -1))*100,0), 0)</f>
        <v>0</v>
      </c>
      <c r="K12" s="7">
        <v>0</v>
      </c>
      <c r="L12" s="6" t="n">
        <f aca="true">IF(OFFSET(L28, 0, -1)&lt;&gt;0, ROUND((IF(OFFSET(L12, 0, -1)="",0,OFFSET(L12, 0, -1))/OFFSET(L28, 0, -1))*100,0), 0)</f>
        <v>0</v>
      </c>
    </row>
    <row r="13" customFormat="false" ht="15.75" hidden="false" customHeight="false" outlineLevel="0" collapsed="false">
      <c r="B13" s="12"/>
      <c r="C13" s="13" t="n">
        <f aca="false">SUM(C6:C12)</f>
        <v>152346.31</v>
      </c>
      <c r="D13" s="14" t="n">
        <f aca="false">SUM(D6:D12)</f>
        <v>60</v>
      </c>
      <c r="E13" s="13" t="n">
        <f aca="false">SUM(E6:E12)</f>
        <v>138090.7</v>
      </c>
      <c r="F13" s="14" t="n">
        <f aca="false">SUM(F6:F12)</f>
        <v>44</v>
      </c>
      <c r="H13" s="10" t="s">
        <v>22</v>
      </c>
      <c r="I13" s="11">
        <v>0</v>
      </c>
      <c r="J13" s="10" t="n">
        <f aca="true">IF(OFFSET(J28, 0, -1)&lt;&gt;0, ROUND((IF(OFFSET(J13, 0, -1)="",0,OFFSET(J13, 0, -1))/OFFSET(J28, 0, -1))*100,0), 0)</f>
        <v>0</v>
      </c>
      <c r="K13" s="11">
        <v>0</v>
      </c>
      <c r="L13" s="10" t="n">
        <f aca="true">IF(OFFSET(L28, 0, -1)&lt;&gt;0, ROUND((IF(OFFSET(L13, 0, -1)="",0,OFFSET(L13, 0, -1))/OFFSET(L28, 0, -1))*100,0), 0)</f>
        <v>0</v>
      </c>
    </row>
    <row r="14" customFormat="false" ht="15.75" hidden="false" customHeight="false" outlineLevel="0" collapsed="false">
      <c r="B14" s="4" t="s">
        <v>23</v>
      </c>
      <c r="C14" s="4"/>
      <c r="D14" s="4"/>
      <c r="E14" s="4"/>
      <c r="F14" s="4"/>
      <c r="H14" s="15"/>
      <c r="I14" s="16" t="n">
        <f aca="false">SUM(I6:I13)</f>
        <v>145709.96</v>
      </c>
      <c r="J14" s="17" t="n">
        <f aca="false">SUM(J6:J13)</f>
        <v>41</v>
      </c>
      <c r="K14" s="16" t="n">
        <f aca="false">SUM(K6:K13)</f>
        <v>146991.53</v>
      </c>
      <c r="L14" s="17" t="n">
        <f aca="false">SUM(L6:L13)</f>
        <v>47</v>
      </c>
    </row>
    <row r="15" customFormat="false" ht="15.75" hidden="false" customHeight="false" outlineLevel="0" collapsed="false">
      <c r="B15" s="8" t="s">
        <v>24</v>
      </c>
      <c r="C15" s="9">
        <v>12699.26</v>
      </c>
      <c r="D15" s="8" t="n">
        <f aca="true">IF(OFFSET(D45, 0, -1)&lt;&gt;0, ROUND((IF(OFFSET(D15, 0, -1)="",0,OFFSET(D15, 0, -1))/OFFSET(D45, 0, -1))*100,0), 0)</f>
        <v>5</v>
      </c>
      <c r="E15" s="9">
        <v>11489</v>
      </c>
      <c r="F15" s="8" t="n">
        <f aca="true">IF(OFFSET(F45, 0, -1)&lt;&gt;0, ROUND((IF(OFFSET(F15, 0, -1)="",0,OFFSET(F15, 0, -1))/OFFSET(F45, 0, -1))*100,0), 0)</f>
        <v>4</v>
      </c>
      <c r="H15" s="5" t="s">
        <v>25</v>
      </c>
      <c r="I15" s="5"/>
      <c r="J15" s="5"/>
      <c r="K15" s="5"/>
      <c r="L15" s="5"/>
    </row>
    <row r="16" customFormat="false" ht="15.75" hidden="false" customHeight="false" outlineLevel="0" collapsed="false">
      <c r="B16" s="12"/>
      <c r="C16" s="13" t="n">
        <f aca="false">SUM(C15)</f>
        <v>12699.26</v>
      </c>
      <c r="D16" s="14" t="n">
        <f aca="false">SUM(D15)</f>
        <v>5</v>
      </c>
      <c r="E16" s="13" t="n">
        <f aca="false">SUM(E15)</f>
        <v>11489</v>
      </c>
      <c r="F16" s="14" t="n">
        <f aca="false">SUM(F15)</f>
        <v>4</v>
      </c>
      <c r="H16" s="6" t="s">
        <v>26</v>
      </c>
      <c r="I16" s="7">
        <v>53264.81</v>
      </c>
      <c r="J16" s="6" t="n">
        <f aca="true">IF(OFFSET(J28, 0, -1)&lt;&gt;0, ROUND((IF(OFFSET(J16, 0, -1)="",0,OFFSET(J16, 0, -1))/OFFSET(J28, 0, -1))*100,0), 0)</f>
        <v>15</v>
      </c>
      <c r="K16" s="7">
        <v>49345.5</v>
      </c>
      <c r="L16" s="6" t="n">
        <f aca="true">IF(OFFSET(L28, 0, -1)&lt;&gt;0, ROUND((IF(OFFSET(L16, 0, -1)="",0,OFFSET(L16, 0, -1))/OFFSET(L28, 0, -1))*100,0), 0)</f>
        <v>16</v>
      </c>
    </row>
    <row r="17" customFormat="false" ht="15.75" hidden="false" customHeight="false" outlineLevel="0" collapsed="false">
      <c r="B17" s="4" t="s">
        <v>27</v>
      </c>
      <c r="C17" s="4"/>
      <c r="D17" s="4"/>
      <c r="E17" s="4"/>
      <c r="F17" s="4"/>
      <c r="H17" s="10" t="s">
        <v>28</v>
      </c>
      <c r="I17" s="11">
        <v>32620</v>
      </c>
      <c r="J17" s="10" t="n">
        <f aca="true">IF(OFFSET(J28, 0, -1)&lt;&gt;0, ROUND((IF(OFFSET(J17, 0, -1)="",0,OFFSET(J17, 0, -1))/OFFSET(J28, 0, -1))*100,0), 0)</f>
        <v>9</v>
      </c>
      <c r="K17" s="11">
        <v>40656</v>
      </c>
      <c r="L17" s="10" t="n">
        <f aca="true">IF(OFFSET(L28, 0, -1)&lt;&gt;0, ROUND((IF(OFFSET(L17, 0, -1)="",0,OFFSET(L17, 0, -1))/OFFSET(L28, 0, -1))*100,0), 0)</f>
        <v>13</v>
      </c>
    </row>
    <row r="18" customFormat="false" ht="15.75" hidden="false" customHeight="false" outlineLevel="0" collapsed="false">
      <c r="B18" s="6" t="s">
        <v>29</v>
      </c>
      <c r="C18" s="7">
        <v>7300</v>
      </c>
      <c r="D18" s="6" t="n">
        <f aca="true">IF(OFFSET(D45, 0, -1)&lt;&gt;0, ROUND((IF(OFFSET(D18, 0, -1)="",0,OFFSET(D18, 0, -1))/OFFSET(D45, 0, -1))*100,0), 0)</f>
        <v>3</v>
      </c>
      <c r="E18" s="7">
        <v>7350</v>
      </c>
      <c r="F18" s="6" t="n">
        <f aca="true">IF(OFFSET(F45, 0, -1)&lt;&gt;0, ROUND((IF(OFFSET(F18, 0, -1)="",0,OFFSET(F18, 0, -1))/OFFSET(F45, 0, -1))*100,0), 0)</f>
        <v>2</v>
      </c>
      <c r="H18" s="6" t="s">
        <v>30</v>
      </c>
      <c r="I18" s="7">
        <v>86108.58</v>
      </c>
      <c r="J18" s="6" t="n">
        <f aca="true">IF(OFFSET(J28, 0, -1)&lt;&gt;0, ROUND((IF(OFFSET(J18, 0, -1)="",0,OFFSET(J18, 0, -1))/OFFSET(J28, 0, -1))*100,0), 0)</f>
        <v>24</v>
      </c>
      <c r="K18" s="7">
        <v>75249.5</v>
      </c>
      <c r="L18" s="6" t="n">
        <f aca="true">IF(OFFSET(L28, 0, -1)&lt;&gt;0, ROUND((IF(OFFSET(L18, 0, -1)="",0,OFFSET(L18, 0, -1))/OFFSET(L28, 0, -1))*100,0), 0)</f>
        <v>24</v>
      </c>
    </row>
    <row r="19" customFormat="false" ht="15.75" hidden="false" customHeight="false" outlineLevel="0" collapsed="false">
      <c r="B19" s="8" t="s">
        <v>31</v>
      </c>
      <c r="C19" s="9">
        <v>12517.59</v>
      </c>
      <c r="D19" s="8" t="n">
        <f aca="true">IF(OFFSET(D45, 0, -1)&lt;&gt;0, ROUND((IF(OFFSET(D19, 0, -1)="",0,OFFSET(D19, 0, -1))/OFFSET(D45, 0, -1))*100,0), 0)</f>
        <v>5</v>
      </c>
      <c r="E19" s="9">
        <v>14536.51</v>
      </c>
      <c r="F19" s="8" t="n">
        <f aca="true">IF(OFFSET(F45, 0, -1)&lt;&gt;0, ROUND((IF(OFFSET(F19, 0, -1)="",0,OFFSET(F19, 0, -1))/OFFSET(F45, 0, -1))*100,0), 0)</f>
        <v>5</v>
      </c>
      <c r="H19" s="15"/>
      <c r="I19" s="16" t="n">
        <f aca="false">SUM(I16:I18)</f>
        <v>171993.39</v>
      </c>
      <c r="J19" s="17" t="n">
        <f aca="false">SUM(J16:J18)</f>
        <v>48</v>
      </c>
      <c r="K19" s="16" t="n">
        <f aca="false">SUM(K16:K18)</f>
        <v>165251</v>
      </c>
      <c r="L19" s="17" t="n">
        <f aca="false">SUM(L16:L18)</f>
        <v>53</v>
      </c>
    </row>
    <row r="20" customFormat="false" ht="15.75" hidden="false" customHeight="false" outlineLevel="0" collapsed="false">
      <c r="B20" s="12"/>
      <c r="C20" s="13" t="n">
        <f aca="false">SUM(C18:C19)</f>
        <v>19817.59</v>
      </c>
      <c r="D20" s="14" t="n">
        <f aca="false">SUM(D18:D19)</f>
        <v>8</v>
      </c>
      <c r="E20" s="13" t="n">
        <f aca="false">SUM(E18:E19)</f>
        <v>21886.51</v>
      </c>
      <c r="F20" s="14" t="n">
        <f aca="false">SUM(F18:F19)</f>
        <v>7</v>
      </c>
      <c r="H20" s="5" t="s">
        <v>32</v>
      </c>
      <c r="I20" s="5"/>
      <c r="J20" s="5"/>
      <c r="K20" s="5"/>
      <c r="L20" s="5"/>
    </row>
    <row r="21" customFormat="false" ht="15.75" hidden="false" customHeight="false" outlineLevel="0" collapsed="false">
      <c r="B21" s="4" t="s">
        <v>33</v>
      </c>
      <c r="C21" s="4"/>
      <c r="D21" s="4"/>
      <c r="E21" s="4"/>
      <c r="F21" s="4"/>
      <c r="H21" s="10" t="s">
        <v>34</v>
      </c>
      <c r="I21" s="11">
        <v>6.81</v>
      </c>
      <c r="J21" s="10" t="n">
        <f aca="true">IF(OFFSET(J28, 0, -1)&lt;&gt;0, ROUND((IF(OFFSET(J21, 0, -1)="",0,OFFSET(J21, 0, -1))/OFFSET(J28, 0, -1))*100,0), 0)</f>
        <v>0</v>
      </c>
      <c r="K21" s="11">
        <v>6.18</v>
      </c>
      <c r="L21" s="10" t="n">
        <f aca="true">IF(OFFSET(L28, 0, -1)&lt;&gt;0, ROUND((IF(OFFSET(L21, 0, -1)="",0,OFFSET(L21, 0, -1))/OFFSET(L28, 0, -1))*100,0), 0)</f>
        <v>0</v>
      </c>
    </row>
    <row r="22" customFormat="false" ht="15.75" hidden="false" customHeight="false" outlineLevel="0" collapsed="false">
      <c r="B22" s="6" t="s">
        <v>35</v>
      </c>
      <c r="C22" s="7">
        <v>3751.18</v>
      </c>
      <c r="D22" s="6" t="n">
        <f aca="true">IF(OFFSET(D45, 0, -1)&lt;&gt;0, ROUND((IF(OFFSET(D22, 0, -1)="",0,OFFSET(D22, 0, -1))/OFFSET(D45, 0, -1))*100,0), 0)</f>
        <v>2</v>
      </c>
      <c r="E22" s="7">
        <v>6994.2</v>
      </c>
      <c r="F22" s="6" t="n">
        <f aca="true">IF(OFFSET(F45, 0, -1)&lt;&gt;0, ROUND((IF(OFFSET(F22, 0, -1)="",0,OFFSET(F22, 0, -1))/OFFSET(F45, 0, -1))*100,0), 0)</f>
        <v>2</v>
      </c>
      <c r="H22" s="6" t="s">
        <v>36</v>
      </c>
      <c r="I22" s="7">
        <v>1650</v>
      </c>
      <c r="J22" s="6" t="n">
        <f aca="true">IF(OFFSET(J28, 0, -1)&lt;&gt;0, ROUND((IF(OFFSET(J22, 0, -1)="",0,OFFSET(J22, 0, -1))/OFFSET(J28, 0, -1))*100,0), 0)</f>
        <v>0</v>
      </c>
      <c r="K22" s="6"/>
      <c r="L22" s="6" t="n">
        <f aca="true">IF(OFFSET(L28, 0, -1)&lt;&gt;0, ROUND((IF(OFFSET(L22, 0, -1)="",0,OFFSET(L22, 0, -1))/OFFSET(L28, 0, -1))*100,0), 0)</f>
        <v>0</v>
      </c>
    </row>
    <row r="23" customFormat="false" ht="15.75" hidden="false" customHeight="false" outlineLevel="0" collapsed="false">
      <c r="B23" s="8" t="s">
        <v>37</v>
      </c>
      <c r="C23" s="9">
        <v>1872.7</v>
      </c>
      <c r="D23" s="8" t="n">
        <f aca="true">IF(OFFSET(D45, 0, -1)&lt;&gt;0, ROUND((IF(OFFSET(D23, 0, -1)="",0,OFFSET(D23, 0, -1))/OFFSET(D45, 0, -1))*100,0), 0)</f>
        <v>1</v>
      </c>
      <c r="E23" s="9">
        <v>641.68</v>
      </c>
      <c r="F23" s="8" t="n">
        <f aca="true">IF(OFFSET(F45, 0, -1)&lt;&gt;0, ROUND((IF(OFFSET(F23, 0, -1)="",0,OFFSET(F23, 0, -1))/OFFSET(F45, 0, -1))*100,0), 0)</f>
        <v>0</v>
      </c>
      <c r="H23" s="10" t="s">
        <v>38</v>
      </c>
      <c r="I23" s="11">
        <v>0</v>
      </c>
      <c r="J23" s="10" t="n">
        <f aca="true">IF(OFFSET(J28, 0, -1)&lt;&gt;0, ROUND((IF(OFFSET(J23, 0, -1)="",0,OFFSET(J23, 0, -1))/OFFSET(J28, 0, -1))*100,0), 0)</f>
        <v>0</v>
      </c>
      <c r="K23" s="11">
        <v>475.66</v>
      </c>
      <c r="L23" s="10" t="n">
        <f aca="true">IF(OFFSET(L28, 0, -1)&lt;&gt;0, ROUND((IF(OFFSET(L23, 0, -1)="",0,OFFSET(L23, 0, -1))/OFFSET(L28, 0, -1))*100,0), 0)</f>
        <v>0</v>
      </c>
    </row>
    <row r="24" customFormat="false" ht="15.75" hidden="false" customHeight="false" outlineLevel="0" collapsed="false">
      <c r="B24" s="6" t="s">
        <v>39</v>
      </c>
      <c r="C24" s="7">
        <v>780</v>
      </c>
      <c r="D24" s="6" t="n">
        <f aca="true">IF(OFFSET(D45, 0, -1)&lt;&gt;0, ROUND((IF(OFFSET(D24, 0, -1)="",0,OFFSET(D24, 0, -1))/OFFSET(D45, 0, -1))*100,0), 0)</f>
        <v>0</v>
      </c>
      <c r="E24" s="7">
        <v>790</v>
      </c>
      <c r="F24" s="6" t="n">
        <f aca="true">IF(OFFSET(F45, 0, -1)&lt;&gt;0, ROUND((IF(OFFSET(F24, 0, -1)="",0,OFFSET(F24, 0, -1))/OFFSET(F45, 0, -1))*100,0), 0)</f>
        <v>0</v>
      </c>
      <c r="H24" s="6" t="s">
        <v>40</v>
      </c>
      <c r="I24" s="7">
        <v>11450.67</v>
      </c>
      <c r="J24" s="6" t="n">
        <f aca="true">IF(OFFSET(J28, 0, -1)&lt;&gt;0, ROUND((IF(OFFSET(J24, 0, -1)="",0,OFFSET(J24, 0, -1))/OFFSET(J28, 0, -1))*100,0), 0)</f>
        <v>3</v>
      </c>
      <c r="K24" s="7">
        <v>0</v>
      </c>
      <c r="L24" s="6" t="n">
        <f aca="true">IF(OFFSET(L28, 0, -1)&lt;&gt;0, ROUND((IF(OFFSET(L24, 0, -1)="",0,OFFSET(L24, 0, -1))/OFFSET(L28, 0, -1))*100,0), 0)</f>
        <v>0</v>
      </c>
    </row>
    <row r="25" customFormat="false" ht="15.75" hidden="false" customHeight="false" outlineLevel="0" collapsed="false">
      <c r="B25" s="8" t="s">
        <v>41</v>
      </c>
      <c r="C25" s="9">
        <v>4017.3</v>
      </c>
      <c r="D25" s="8" t="n">
        <f aca="true">IF(OFFSET(D45, 0, -1)&lt;&gt;0, ROUND((IF(OFFSET(D25, 0, -1)="",0,OFFSET(D25, 0, -1))/OFFSET(D45, 0, -1))*100,0), 0)</f>
        <v>2</v>
      </c>
      <c r="E25" s="9">
        <v>3110.95</v>
      </c>
      <c r="F25" s="8" t="n">
        <f aca="true">IF(OFFSET(F45, 0, -1)&lt;&gt;0, ROUND((IF(OFFSET(F25, 0, -1)="",0,OFFSET(F25, 0, -1))/OFFSET(F45, 0, -1))*100,0), 0)</f>
        <v>1</v>
      </c>
      <c r="H25" s="10" t="s">
        <v>42</v>
      </c>
      <c r="I25" s="11">
        <v>0</v>
      </c>
      <c r="J25" s="10" t="n">
        <f aca="true">IF(OFFSET(J28, 0, -1)&lt;&gt;0, ROUND((IF(OFFSET(J25, 0, -1)="",0,OFFSET(J25, 0, -1))/OFFSET(J28, 0, -1))*100,0), 0)</f>
        <v>0</v>
      </c>
      <c r="K25" s="11">
        <v>2207.43</v>
      </c>
      <c r="L25" s="10" t="n">
        <f aca="true">IF(OFFSET(L28, 0, -1)&lt;&gt;0, ROUND((IF(OFFSET(L25, 0, -1)="",0,OFFSET(L25, 0, -1))/OFFSET(L28, 0, -1))*100,0), 0)</f>
        <v>1</v>
      </c>
    </row>
    <row r="26" customFormat="false" ht="15.75" hidden="false" customHeight="false" outlineLevel="0" collapsed="false">
      <c r="B26" s="6" t="s">
        <v>7</v>
      </c>
      <c r="C26" s="7">
        <v>1050</v>
      </c>
      <c r="D26" s="6" t="n">
        <f aca="true">IF(OFFSET(D45, 0, -1)&lt;&gt;0, ROUND((IF(OFFSET(D26, 0, -1)="",0,OFFSET(D26, 0, -1))/OFFSET(D45, 0, -1))*100,0), 0)</f>
        <v>0</v>
      </c>
      <c r="E26" s="7">
        <v>410</v>
      </c>
      <c r="F26" s="6" t="n">
        <f aca="true">IF(OFFSET(F45, 0, -1)&lt;&gt;0, ROUND((IF(OFFSET(F26, 0, -1)="",0,OFFSET(F26, 0, -1))/OFFSET(F45, 0, -1))*100,0), 0)</f>
        <v>0</v>
      </c>
      <c r="H26" s="6" t="s">
        <v>43</v>
      </c>
      <c r="I26" s="7">
        <v>22642.54</v>
      </c>
      <c r="J26" s="6" t="n">
        <f aca="true">IF(OFFSET(J28, 0, -1)&lt;&gt;0, ROUND((IF(OFFSET(J26, 0, -1)="",0,OFFSET(J26, 0, -1))/OFFSET(J28, 0, -1))*100,0), 0)</f>
        <v>6</v>
      </c>
      <c r="K26" s="7">
        <v>0</v>
      </c>
      <c r="L26" s="6" t="n">
        <f aca="true">IF(OFFSET(L28, 0, -1)&lt;&gt;0, ROUND((IF(OFFSET(L26, 0, -1)="",0,OFFSET(L26, 0, -1))/OFFSET(L28, 0, -1))*100,0), 0)</f>
        <v>0</v>
      </c>
    </row>
    <row r="27" customFormat="false" ht="15.75" hidden="false" customHeight="false" outlineLevel="0" collapsed="false">
      <c r="B27" s="8" t="s">
        <v>44</v>
      </c>
      <c r="C27" s="9">
        <v>3221</v>
      </c>
      <c r="D27" s="8" t="n">
        <f aca="true">IF(OFFSET(D45, 0, -1)&lt;&gt;0, ROUND((IF(OFFSET(D27, 0, -1)="",0,OFFSET(D27, 0, -1))/OFFSET(D45, 0, -1))*100,0), 0)</f>
        <v>1</v>
      </c>
      <c r="E27" s="9">
        <v>7525.51</v>
      </c>
      <c r="F27" s="8" t="n">
        <f aca="true">IF(OFFSET(F45, 0, -1)&lt;&gt;0, ROUND((IF(OFFSET(F27, 0, -1)="",0,OFFSET(F27, 0, -1))/OFFSET(F45, 0, -1))*100,0), 0)</f>
        <v>2</v>
      </c>
      <c r="H27" s="15"/>
      <c r="I27" s="16" t="n">
        <f aca="false">SUM(I21:I26)</f>
        <v>35750.02</v>
      </c>
      <c r="J27" s="17" t="n">
        <f aca="false">SUM(J21:J26)</f>
        <v>9</v>
      </c>
      <c r="K27" s="16" t="n">
        <f aca="false">SUM(K21:K26)</f>
        <v>2689.27</v>
      </c>
      <c r="L27" s="17" t="n">
        <f aca="false">SUM(L21:L26)</f>
        <v>1</v>
      </c>
    </row>
    <row r="28" customFormat="false" ht="15.75" hidden="false" customHeight="false" outlineLevel="0" collapsed="false">
      <c r="B28" s="6" t="s">
        <v>45</v>
      </c>
      <c r="C28" s="7">
        <v>366.6</v>
      </c>
      <c r="D28" s="6" t="n">
        <f aca="true">IF(OFFSET(D45, 0, -1)&lt;&gt;0, ROUND((IF(OFFSET(D28, 0, -1)="",0,OFFSET(D28, 0, -1))/OFFSET(D45, 0, -1))*100,0), 0)</f>
        <v>0</v>
      </c>
      <c r="E28" s="7">
        <v>691</v>
      </c>
      <c r="F28" s="6" t="n">
        <f aca="true">IF(OFFSET(F45, 0, -1)&lt;&gt;0, ROUND((IF(OFFSET(F28, 0, -1)="",0,OFFSET(F28, 0, -1))/OFFSET(F45, 0, -1))*100,0), 0)</f>
        <v>0</v>
      </c>
      <c r="H28" s="18" t="s">
        <v>46</v>
      </c>
      <c r="I28" s="19" t="n">
        <f aca="false">SUM(I6:I13)+SUM(I16:I18)+SUM(I21:I26)</f>
        <v>353453.37</v>
      </c>
      <c r="J28" s="18"/>
      <c r="K28" s="19" t="n">
        <f aca="false">SUM(K6:K13)+SUM(K16:K18)+SUM(K21:K26)</f>
        <v>314931.8</v>
      </c>
      <c r="L28" s="18"/>
    </row>
    <row r="29" customFormat="false" ht="15.75" hidden="false" customHeight="false" outlineLevel="0" collapsed="false">
      <c r="B29" s="12"/>
      <c r="C29" s="13" t="n">
        <f aca="false">SUM(C22:C28)</f>
        <v>15058.78</v>
      </c>
      <c r="D29" s="14" t="n">
        <f aca="false">SUM(D22:D28)</f>
        <v>6</v>
      </c>
      <c r="E29" s="13" t="n">
        <f aca="false">SUM(E22:E28)</f>
        <v>20163.34</v>
      </c>
      <c r="F29" s="14" t="n">
        <f aca="false">SUM(F22:F28)</f>
        <v>5</v>
      </c>
    </row>
    <row r="30" customFormat="false" ht="15.75" hidden="false" customHeight="false" outlineLevel="0" collapsed="false">
      <c r="B30" s="4" t="s">
        <v>47</v>
      </c>
      <c r="C30" s="4"/>
      <c r="D30" s="4"/>
      <c r="E30" s="4"/>
      <c r="F30" s="4"/>
    </row>
    <row r="31" customFormat="false" ht="15.75" hidden="false" customHeight="false" outlineLevel="0" collapsed="false">
      <c r="B31" s="8" t="s">
        <v>48</v>
      </c>
      <c r="C31" s="9">
        <v>15852.1</v>
      </c>
      <c r="D31" s="8" t="n">
        <f aca="true">IF(OFFSET(D45, 0, -1)&lt;&gt;0, ROUND((IF(OFFSET(D31, 0, -1)="",0,OFFSET(D31, 0, -1))/OFFSET(D45, 0, -1))*100,0), 0)</f>
        <v>6</v>
      </c>
      <c r="E31" s="9">
        <v>13914.39</v>
      </c>
      <c r="F31" s="8" t="n">
        <f aca="true">IF(OFFSET(F45, 0, -1)&lt;&gt;0, ROUND((IF(OFFSET(F31, 0, -1)="",0,OFFSET(F31, 0, -1))/OFFSET(F45, 0, -1))*100,0), 0)</f>
        <v>4</v>
      </c>
    </row>
    <row r="32" customFormat="false" ht="15.75" hidden="false" customHeight="false" outlineLevel="0" collapsed="false">
      <c r="B32" s="6" t="s">
        <v>49</v>
      </c>
      <c r="C32" s="7">
        <v>6451.9</v>
      </c>
      <c r="D32" s="6" t="n">
        <f aca="true">IF(OFFSET(D45, 0, -1)&lt;&gt;0, ROUND((IF(OFFSET(D32, 0, -1)="",0,OFFSET(D32, 0, -1))/OFFSET(D45, 0, -1))*100,0), 0)</f>
        <v>3</v>
      </c>
      <c r="E32" s="7">
        <v>5418.52</v>
      </c>
      <c r="F32" s="6" t="n">
        <f aca="true">IF(OFFSET(F45, 0, -1)&lt;&gt;0, ROUND((IF(OFFSET(F32, 0, -1)="",0,OFFSET(F32, 0, -1))/OFFSET(F45, 0, -1))*100,0), 0)</f>
        <v>2</v>
      </c>
    </row>
    <row r="33" customFormat="false" ht="15.75" hidden="false" customHeight="false" outlineLevel="0" collapsed="false">
      <c r="B33" s="8" t="s">
        <v>50</v>
      </c>
      <c r="C33" s="9">
        <v>5048.51</v>
      </c>
      <c r="D33" s="8" t="n">
        <f aca="true">IF(OFFSET(D45, 0, -1)&lt;&gt;0, ROUND((IF(OFFSET(D33, 0, -1)="",0,OFFSET(D33, 0, -1))/OFFSET(D45, 0, -1))*100,0), 0)</f>
        <v>2</v>
      </c>
      <c r="E33" s="9">
        <v>14593.82</v>
      </c>
      <c r="F33" s="8" t="n">
        <f aca="true">IF(OFFSET(F45, 0, -1)&lt;&gt;0, ROUND((IF(OFFSET(F33, 0, -1)="",0,OFFSET(F33, 0, -1))/OFFSET(F45, 0, -1))*100,0), 0)</f>
        <v>5</v>
      </c>
    </row>
    <row r="34" customFormat="false" ht="15.75" hidden="false" customHeight="false" outlineLevel="0" collapsed="false">
      <c r="B34" s="6" t="s">
        <v>51</v>
      </c>
      <c r="C34" s="7">
        <v>240</v>
      </c>
      <c r="D34" s="6" t="n">
        <f aca="true">IF(OFFSET(D45, 0, -1)&lt;&gt;0, ROUND((IF(OFFSET(D34, 0, -1)="",0,OFFSET(D34, 0, -1))/OFFSET(D45, 0, -1))*100,0), 0)</f>
        <v>0</v>
      </c>
      <c r="E34" s="7">
        <v>0</v>
      </c>
      <c r="F34" s="6" t="n">
        <f aca="true">IF(OFFSET(F45, 0, -1)&lt;&gt;0, ROUND((IF(OFFSET(F34, 0, -1)="",0,OFFSET(F34, 0, -1))/OFFSET(F45, 0, -1))*100,0), 0)</f>
        <v>0</v>
      </c>
    </row>
    <row r="35" customFormat="false" ht="15.75" hidden="false" customHeight="false" outlineLevel="0" collapsed="false">
      <c r="B35" s="8" t="s">
        <v>52</v>
      </c>
      <c r="C35" s="9">
        <v>0</v>
      </c>
      <c r="D35" s="8" t="n">
        <f aca="true">IF(OFFSET(D45, 0, -1)&lt;&gt;0, ROUND((IF(OFFSET(D35, 0, -1)="",0,OFFSET(D35, 0, -1))/OFFSET(D45, 0, -1))*100,0), 0)</f>
        <v>0</v>
      </c>
      <c r="E35" s="9">
        <v>81760.03</v>
      </c>
      <c r="F35" s="8" t="n">
        <f aca="true">IF(OFFSET(F45, 0, -1)&lt;&gt;0, ROUND((IF(OFFSET(F35, 0, -1)="",0,OFFSET(F35, 0, -1))/OFFSET(F45, 0, -1))*100,0), 0)</f>
        <v>25</v>
      </c>
    </row>
    <row r="36" customFormat="false" ht="15.75" hidden="false" customHeight="false" outlineLevel="0" collapsed="false">
      <c r="B36" s="6" t="s">
        <v>53</v>
      </c>
      <c r="C36" s="7">
        <v>0</v>
      </c>
      <c r="D36" s="6" t="n">
        <f aca="true">IF(OFFSET(D45, 0, -1)&lt;&gt;0, ROUND((IF(OFFSET(D36, 0, -1)="",0,OFFSET(D36, 0, -1))/OFFSET(D45, 0, -1))*100,0), 0)</f>
        <v>0</v>
      </c>
      <c r="E36" s="7">
        <v>201.6</v>
      </c>
      <c r="F36" s="6" t="n">
        <f aca="true">IF(OFFSET(F45, 0, -1)&lt;&gt;0, ROUND((IF(OFFSET(F36, 0, -1)="",0,OFFSET(F36, 0, -1))/OFFSET(F45, 0, -1))*100,0), 0)</f>
        <v>0</v>
      </c>
    </row>
    <row r="37" customFormat="false" ht="15.75" hidden="false" customHeight="false" outlineLevel="0" collapsed="false">
      <c r="B37" s="8" t="s">
        <v>54</v>
      </c>
      <c r="C37" s="9">
        <v>0</v>
      </c>
      <c r="D37" s="8" t="n">
        <f aca="true">IF(OFFSET(D45, 0, -1)&lt;&gt;0, ROUND((IF(OFFSET(D37, 0, -1)="",0,OFFSET(D37, 0, -1))/OFFSET(D45, 0, -1))*100,0), 0)</f>
        <v>0</v>
      </c>
      <c r="E37" s="9">
        <v>0</v>
      </c>
      <c r="F37" s="8" t="n">
        <f aca="true">IF(OFFSET(F45, 0, -1)&lt;&gt;0, ROUND((IF(OFFSET(F37, 0, -1)="",0,OFFSET(F37, 0, -1))/OFFSET(F45, 0, -1))*100,0), 0)</f>
        <v>0</v>
      </c>
    </row>
    <row r="38" customFormat="false" ht="15.75" hidden="false" customHeight="false" outlineLevel="0" collapsed="false">
      <c r="B38" s="6" t="s">
        <v>55</v>
      </c>
      <c r="C38" s="7">
        <v>0</v>
      </c>
      <c r="D38" s="6" t="n">
        <f aca="true">IF(OFFSET(D45, 0, -1)&lt;&gt;0, ROUND((IF(OFFSET(D38, 0, -1)="",0,OFFSET(D38, 0, -1))/OFFSET(D45, 0, -1))*100,0), 0)</f>
        <v>0</v>
      </c>
      <c r="E38" s="7">
        <v>0</v>
      </c>
      <c r="F38" s="6" t="n">
        <f aca="true">IF(OFFSET(F45, 0, -1)&lt;&gt;0, ROUND((IF(OFFSET(F38, 0, -1)="",0,OFFSET(F38, 0, -1))/OFFSET(F45, 0, -1))*100,0), 0)</f>
        <v>0</v>
      </c>
    </row>
    <row r="39" customFormat="false" ht="15.75" hidden="false" customHeight="false" outlineLevel="0" collapsed="false">
      <c r="B39" s="8" t="s">
        <v>56</v>
      </c>
      <c r="C39" s="9">
        <v>20833.17</v>
      </c>
      <c r="D39" s="8" t="n">
        <f aca="true">IF(OFFSET(D45, 0, -1)&lt;&gt;0, ROUND((IF(OFFSET(D39, 0, -1)="",0,OFFSET(D39, 0, -1))/OFFSET(D45, 0, -1))*100,0), 0)</f>
        <v>8</v>
      </c>
      <c r="E39" s="9">
        <v>15461.62</v>
      </c>
      <c r="F39" s="8" t="n">
        <f aca="true">IF(OFFSET(F45, 0, -1)&lt;&gt;0, ROUND((IF(OFFSET(F39, 0, -1)="",0,OFFSET(F39, 0, -1))/OFFSET(F45, 0, -1))*100,0), 0)</f>
        <v>5</v>
      </c>
    </row>
    <row r="40" customFormat="false" ht="15.75" hidden="false" customHeight="false" outlineLevel="0" collapsed="false">
      <c r="B40" s="12"/>
      <c r="C40" s="13" t="n">
        <f aca="false">SUM(C31:C39)</f>
        <v>48425.68</v>
      </c>
      <c r="D40" s="14" t="n">
        <f aca="false">SUM(D31:D39)</f>
        <v>19</v>
      </c>
      <c r="E40" s="13" t="n">
        <f aca="false">SUM(E31:E39)</f>
        <v>131349.98</v>
      </c>
      <c r="F40" s="14" t="n">
        <f aca="false">SUM(F31:F39)</f>
        <v>41</v>
      </c>
    </row>
    <row r="41" customFormat="false" ht="15.75" hidden="false" customHeight="false" outlineLevel="0" collapsed="false">
      <c r="B41" s="4" t="s">
        <v>57</v>
      </c>
      <c r="C41" s="4"/>
      <c r="D41" s="4"/>
      <c r="E41" s="4"/>
      <c r="F41" s="4"/>
    </row>
    <row r="42" customFormat="false" ht="15.75" hidden="false" customHeight="false" outlineLevel="0" collapsed="false">
      <c r="B42" s="6" t="s">
        <v>58</v>
      </c>
      <c r="C42" s="7">
        <v>1</v>
      </c>
      <c r="D42" s="6" t="n">
        <f aca="true">IF(OFFSET(D45, 0, -1)&lt;&gt;0, ROUND((IF(OFFSET(D42, 0, -1)="",0,OFFSET(D42, 0, -1))/OFFSET(D45, 0, -1))*100,0), 0)</f>
        <v>0</v>
      </c>
      <c r="E42" s="7">
        <v>0</v>
      </c>
      <c r="F42" s="6" t="n">
        <f aca="true">IF(OFFSET(F45, 0, -1)&lt;&gt;0, ROUND((IF(OFFSET(F42, 0, -1)="",0,OFFSET(F42, 0, -1))/OFFSET(F45, 0, -1))*100,0), 0)</f>
        <v>0</v>
      </c>
    </row>
    <row r="43" customFormat="false" ht="15.75" hidden="false" customHeight="false" outlineLevel="0" collapsed="false">
      <c r="B43" s="8" t="s">
        <v>59</v>
      </c>
      <c r="C43" s="9">
        <v>300</v>
      </c>
      <c r="D43" s="8" t="n">
        <f aca="true">IF(OFFSET(D45, 0, -1)&lt;&gt;0, ROUND((IF(OFFSET(D43, 0, -1)="",0,OFFSET(D43, 0, -1))/OFFSET(D45, 0, -1))*100,0), 0)</f>
        <v>0</v>
      </c>
      <c r="E43" s="9">
        <v>0</v>
      </c>
      <c r="F43" s="8" t="n">
        <f aca="true">IF(OFFSET(F45, 0, -1)&lt;&gt;0, ROUND((IF(OFFSET(F43, 0, -1)="",0,OFFSET(F43, 0, -1))/OFFSET(F45, 0, -1))*100,0), 0)</f>
        <v>0</v>
      </c>
    </row>
    <row r="44" customFormat="false" ht="15.75" hidden="false" customHeight="false" outlineLevel="0" collapsed="false">
      <c r="B44" s="12"/>
      <c r="C44" s="13" t="n">
        <f aca="false">SUM(C42:C43)</f>
        <v>301</v>
      </c>
      <c r="D44" s="14" t="n">
        <f aca="false">SUM(D42:D43)</f>
        <v>0</v>
      </c>
      <c r="E44" s="13" t="n">
        <f aca="false">SUM(E42:E43)</f>
        <v>0</v>
      </c>
      <c r="F44" s="14" t="n">
        <f aca="false">SUM(F42:F43)</f>
        <v>0</v>
      </c>
    </row>
    <row r="45" customFormat="false" ht="15.75" hidden="false" customHeight="false" outlineLevel="0" collapsed="false">
      <c r="B45" s="18" t="s">
        <v>60</v>
      </c>
      <c r="C45" s="19" t="n">
        <f aca="false">SUM(C6:C12)+SUM(C15)+SUM(C18:C19)+SUM(C22:C28)+SUM(C31:C39)+SUM(C42:C43)</f>
        <v>248648.62</v>
      </c>
      <c r="D45" s="18"/>
      <c r="E45" s="19" t="n">
        <f aca="false">SUM(E6:E12)+SUM(E15)+SUM(E18:E19)+SUM(E22:E28)+SUM(E31:E39)+SUM(E42:E43)</f>
        <v>322979.53</v>
      </c>
      <c r="F45" s="18"/>
    </row>
    <row r="46" customFormat="false" ht="15.75" hidden="false" customHeight="false" outlineLevel="0" collapsed="false">
      <c r="B46" s="18" t="str">
        <f aca="false">IF(COUNT(C46:F46)=0,"","Gewinn")</f>
        <v>Gewinn</v>
      </c>
      <c r="C46" s="19" t="n">
        <f aca="false">IF((C45)&lt;(I28),(I28)-(C45),"")</f>
        <v>104804.75</v>
      </c>
      <c r="D46" s="18"/>
      <c r="E46" s="19" t="str">
        <f aca="false">IF((E45)&lt;(K28),(K28)-(E45),"")</f>
        <v/>
      </c>
      <c r="F46" s="18"/>
      <c r="G46" s="18"/>
      <c r="H46" s="18" t="str">
        <f aca="false">IF(COUNT(I46:L46)=0,"","Verlust")</f>
        <v>Verlust</v>
      </c>
      <c r="I46" s="19" t="str">
        <f aca="false">IF((C45)&lt;(I28),"",(C45)-(I28))</f>
        <v/>
      </c>
      <c r="J46" s="18"/>
      <c r="K46" s="19" t="n">
        <f aca="false">IF((E45)&lt;(K28),"",(E45)-(K28))</f>
        <v>8047.72999999998</v>
      </c>
      <c r="L46" s="18"/>
    </row>
  </sheetData>
  <mergeCells count="1">
    <mergeCell ref="B2:L2"/>
  </mergeCell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&amp;LLU &gt; _Kanton Rechnungsjahr 2025&amp;C &amp;R exportiert am 28.04.2026 - gedruckt am &amp;D (&amp;T) Seite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8.83203125" defaultRowHeight="15.7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9.33"/>
    <col collapsed="false" customWidth="true" hidden="false" outlineLevel="0" max="3" min="3" style="0" width="12.83"/>
    <col collapsed="false" customWidth="true" hidden="false" outlineLevel="0" max="4" min="4" style="0" width="4.5"/>
    <col collapsed="false" customWidth="true" hidden="false" outlineLevel="0" max="5" min="5" style="0" width="12.83"/>
    <col collapsed="false" customWidth="true" hidden="false" outlineLevel="0" max="6" min="6" style="0" width="4.5"/>
    <col collapsed="false" customWidth="true" hidden="false" outlineLevel="0" max="7" min="7" style="0" width="2"/>
    <col collapsed="false" customWidth="true" hidden="false" outlineLevel="0" max="8" min="8" style="0" width="31.67"/>
    <col collapsed="false" customWidth="true" hidden="false" outlineLevel="0" max="9" min="9" style="0" width="12.83"/>
    <col collapsed="false" customWidth="true" hidden="false" outlineLevel="0" max="10" min="10" style="0" width="3.5"/>
    <col collapsed="false" customWidth="true" hidden="false" outlineLevel="0" max="11" min="11" style="0" width="12.83"/>
    <col collapsed="false" customWidth="true" hidden="false" outlineLevel="0" max="12" min="12" style="0" width="3.5"/>
    <col collapsed="false" customWidth="true" hidden="false" outlineLevel="0" max="26" min="26" style="0" width="9.16"/>
  </cols>
  <sheetData>
    <row r="2" customFormat="false" ht="24" hidden="false" customHeight="true" outlineLevel="0" collapsed="false">
      <c r="B2" s="1" t="s">
        <v>61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16.15" hidden="false" customHeight="false" outlineLevel="0" collapsed="false">
      <c r="B4" s="2" t="s">
        <v>62</v>
      </c>
      <c r="C4" s="3" t="s">
        <v>2</v>
      </c>
      <c r="D4" s="3" t="s">
        <v>3</v>
      </c>
      <c r="E4" s="3" t="s">
        <v>4</v>
      </c>
      <c r="F4" s="3" t="s">
        <v>3</v>
      </c>
      <c r="H4" s="2" t="s">
        <v>63</v>
      </c>
      <c r="I4" s="3" t="s">
        <v>2</v>
      </c>
      <c r="J4" s="3" t="s">
        <v>3</v>
      </c>
      <c r="K4" s="3" t="s">
        <v>4</v>
      </c>
      <c r="L4" s="3" t="s">
        <v>3</v>
      </c>
    </row>
    <row r="5" customFormat="false" ht="15.75" hidden="false" customHeight="false" outlineLevel="0" collapsed="false">
      <c r="B5" s="4" t="s">
        <v>64</v>
      </c>
      <c r="C5" s="4"/>
      <c r="D5" s="4"/>
      <c r="E5" s="4"/>
      <c r="F5" s="4"/>
      <c r="H5" s="5" t="s">
        <v>65</v>
      </c>
      <c r="I5" s="5"/>
      <c r="J5" s="5"/>
      <c r="K5" s="5"/>
      <c r="L5" s="5"/>
    </row>
    <row r="6" customFormat="false" ht="15.75" hidden="false" customHeight="false" outlineLevel="0" collapsed="false">
      <c r="B6" s="6" t="s">
        <v>66</v>
      </c>
      <c r="C6" s="7">
        <v>0</v>
      </c>
      <c r="D6" s="6" t="n">
        <f aca="true">IF(OFFSET(D22, 0, -1)&lt;&gt;0, ROUND((IF(OFFSET(D6, 0, -1)="",0,OFFSET(D6, 0, -1))/OFFSET(D22, 0, -1))*100,0), 0)</f>
        <v>0</v>
      </c>
      <c r="E6" s="7">
        <v>3634.35</v>
      </c>
      <c r="F6" s="6" t="n">
        <f aca="true">IF(OFFSET(F22, 0, -1)&lt;&gt;0, ROUND((IF(OFFSET(F6, 0, -1)="",0,OFFSET(F6, 0, -1))/OFFSET(F22, 0, -1))*100,0), 0)</f>
        <v>3</v>
      </c>
      <c r="H6" s="6" t="s">
        <v>67</v>
      </c>
      <c r="I6" s="7">
        <v>4802.04</v>
      </c>
      <c r="J6" s="6" t="n">
        <f aca="true">IF(OFFSET(J28, 0, -1)&lt;&gt;0, ROUND((IF(OFFSET(J6, 0, -1)="",0,OFFSET(J6, 0, -1))/OFFSET(J28, 0, -1))*100,0), 0)</f>
        <v>3</v>
      </c>
      <c r="K6" s="7">
        <v>7902.25</v>
      </c>
      <c r="L6" s="6" t="n">
        <f aca="true">IF(OFFSET(L28, 0, -1)&lt;&gt;0, ROUND((IF(OFFSET(L6, 0, -1)="",0,OFFSET(L6, 0, -1))/OFFSET(L28, 0, -1))*100,0), 0)</f>
        <v>5</v>
      </c>
    </row>
    <row r="7" customFormat="false" ht="15.75" hidden="false" customHeight="false" outlineLevel="0" collapsed="false">
      <c r="B7" s="8" t="s">
        <v>68</v>
      </c>
      <c r="C7" s="9">
        <v>221948.48</v>
      </c>
      <c r="D7" s="8" t="n">
        <f aca="true">IF(OFFSET(D22, 0, -1)&lt;&gt;0, ROUND((IF(OFFSET(D7, 0, -1)="",0,OFFSET(D7, 0, -1))/OFFSET(D22, 0, -1))*100,0), 0)</f>
        <v>86</v>
      </c>
      <c r="E7" s="9">
        <v>89104.16</v>
      </c>
      <c r="F7" s="8" t="n">
        <f aca="true">IF(OFFSET(F22, 0, -1)&lt;&gt;0, ROUND((IF(OFFSET(F7, 0, -1)="",0,OFFSET(F7, 0, -1))/OFFSET(F22, 0, -1))*100,0), 0)</f>
        <v>64</v>
      </c>
      <c r="H7" s="10" t="s">
        <v>69</v>
      </c>
      <c r="I7" s="11">
        <v>264.7</v>
      </c>
      <c r="J7" s="10" t="n">
        <f aca="true">IF(OFFSET(J28, 0, -1)&lt;&gt;0, ROUND((IF(OFFSET(J7, 0, -1)="",0,OFFSET(J7, 0, -1))/OFFSET(J28, 0, -1))*100,0), 0)</f>
        <v>0</v>
      </c>
      <c r="K7" s="11">
        <v>0</v>
      </c>
      <c r="L7" s="10" t="n">
        <f aca="true">IF(OFFSET(L28, 0, -1)&lt;&gt;0, ROUND((IF(OFFSET(L7, 0, -1)="",0,OFFSET(L7, 0, -1))/OFFSET(L28, 0, -1))*100,0), 0)</f>
        <v>0</v>
      </c>
    </row>
    <row r="8" customFormat="false" ht="15.75" hidden="false" customHeight="false" outlineLevel="0" collapsed="false">
      <c r="B8" s="6" t="s">
        <v>70</v>
      </c>
      <c r="C8" s="7">
        <v>0</v>
      </c>
      <c r="D8" s="6" t="n">
        <f aca="true">IF(OFFSET(D22, 0, -1)&lt;&gt;0, ROUND((IF(OFFSET(D8, 0, -1)="",0,OFFSET(D8, 0, -1))/OFFSET(D22, 0, -1))*100,0), 0)</f>
        <v>0</v>
      </c>
      <c r="E8" s="7">
        <v>6485.43</v>
      </c>
      <c r="F8" s="6" t="n">
        <f aca="true">IF(OFFSET(F22, 0, -1)&lt;&gt;0, ROUND((IF(OFFSET(F8, 0, -1)="",0,OFFSET(F8, 0, -1))/OFFSET(F22, 0, -1))*100,0), 0)</f>
        <v>5</v>
      </c>
      <c r="H8" s="6" t="s">
        <v>71</v>
      </c>
      <c r="I8" s="7">
        <v>0</v>
      </c>
      <c r="J8" s="6" t="n">
        <f aca="true">IF(OFFSET(J28, 0, -1)&lt;&gt;0, ROUND((IF(OFFSET(J8, 0, -1)="",0,OFFSET(J8, 0, -1))/OFFSET(J28, 0, -1))*100,0), 0)</f>
        <v>0</v>
      </c>
      <c r="K8" s="7">
        <v>0</v>
      </c>
      <c r="L8" s="6" t="n">
        <f aca="true">IF(OFFSET(L28, 0, -1)&lt;&gt;0, ROUND((IF(OFFSET(L8, 0, -1)="",0,OFFSET(L8, 0, -1))/OFFSET(L28, 0, -1))*100,0), 0)</f>
        <v>0</v>
      </c>
    </row>
    <row r="9" customFormat="false" ht="15.75" hidden="false" customHeight="false" outlineLevel="0" collapsed="false">
      <c r="B9" s="8" t="s">
        <v>72</v>
      </c>
      <c r="C9" s="9">
        <v>0</v>
      </c>
      <c r="D9" s="8" t="n">
        <f aca="true">IF(OFFSET(D22, 0, -1)&lt;&gt;0, ROUND((IF(OFFSET(D9, 0, -1)="",0,OFFSET(D9, 0, -1))/OFFSET(D22, 0, -1))*100,0), 0)</f>
        <v>0</v>
      </c>
      <c r="E9" s="9">
        <v>30735.33</v>
      </c>
      <c r="F9" s="8" t="n">
        <f aca="true">IF(OFFSET(F22, 0, -1)&lt;&gt;0, ROUND((IF(OFFSET(F9, 0, -1)="",0,OFFSET(F9, 0, -1))/OFFSET(F22, 0, -1))*100,0), 0)</f>
        <v>22</v>
      </c>
      <c r="H9" s="10" t="s">
        <v>73</v>
      </c>
      <c r="I9" s="11">
        <v>0</v>
      </c>
      <c r="J9" s="10" t="n">
        <f aca="true">IF(OFFSET(J28, 0, -1)&lt;&gt;0, ROUND((IF(OFFSET(J9, 0, -1)="",0,OFFSET(J9, 0, -1))/OFFSET(J28, 0, -1))*100,0), 0)</f>
        <v>0</v>
      </c>
      <c r="K9" s="10"/>
      <c r="L9" s="10" t="n">
        <f aca="true">IF(OFFSET(L28, 0, -1)&lt;&gt;0, ROUND((IF(OFFSET(L9, 0, -1)="",0,OFFSET(L9, 0, -1))/OFFSET(L28, 0, -1))*100,0), 0)</f>
        <v>0</v>
      </c>
    </row>
    <row r="10" customFormat="false" ht="15.75" hidden="false" customHeight="false" outlineLevel="0" collapsed="false">
      <c r="B10" s="6" t="s">
        <v>74</v>
      </c>
      <c r="C10" s="7">
        <v>7508</v>
      </c>
      <c r="D10" s="6" t="n">
        <f aca="true">IF(OFFSET(D22, 0, -1)&lt;&gt;0, ROUND((IF(OFFSET(D10, 0, -1)="",0,OFFSET(D10, 0, -1))/OFFSET(D22, 0, -1))*100,0), 0)</f>
        <v>3</v>
      </c>
      <c r="E10" s="7">
        <v>7530</v>
      </c>
      <c r="F10" s="6" t="n">
        <f aca="true">IF(OFFSET(F22, 0, -1)&lt;&gt;0, ROUND((IF(OFFSET(F10, 0, -1)="",0,OFFSET(F10, 0, -1))/OFFSET(F22, 0, -1))*100,0), 0)</f>
        <v>5</v>
      </c>
      <c r="H10" s="6" t="s">
        <v>75</v>
      </c>
      <c r="I10" s="7">
        <v>0</v>
      </c>
      <c r="J10" s="6" t="n">
        <f aca="true">IF(OFFSET(J28, 0, -1)&lt;&gt;0, ROUND((IF(OFFSET(J10, 0, -1)="",0,OFFSET(J10, 0, -1))/OFFSET(J28, 0, -1))*100,0), 0)</f>
        <v>0</v>
      </c>
      <c r="K10" s="7">
        <v>-767.2</v>
      </c>
      <c r="L10" s="6" t="n">
        <f aca="true">IF(OFFSET(L28, 0, -1)&lt;&gt;0, ROUND((IF(OFFSET(L10, 0, -1)="",0,OFFSET(L10, 0, -1))/OFFSET(L28, 0, -1))*100,0), 0)</f>
        <v>-1</v>
      </c>
    </row>
    <row r="11" customFormat="false" ht="15.75" hidden="false" customHeight="false" outlineLevel="0" collapsed="false">
      <c r="B11" s="8" t="s">
        <v>76</v>
      </c>
      <c r="C11" s="9">
        <v>155.8</v>
      </c>
      <c r="D11" s="8" t="n">
        <f aca="true">IF(OFFSET(D22, 0, -1)&lt;&gt;0, ROUND((IF(OFFSET(D11, 0, -1)="",0,OFFSET(D11, 0, -1))/OFFSET(D22, 0, -1))*100,0), 0)</f>
        <v>0</v>
      </c>
      <c r="E11" s="9">
        <v>831.55</v>
      </c>
      <c r="F11" s="8" t="n">
        <f aca="true">IF(OFFSET(F22, 0, -1)&lt;&gt;0, ROUND((IF(OFFSET(F11, 0, -1)="",0,OFFSET(F11, 0, -1))/OFFSET(F22, 0, -1))*100,0), 0)</f>
        <v>1</v>
      </c>
      <c r="H11" s="10" t="s">
        <v>77</v>
      </c>
      <c r="I11" s="11">
        <v>-11</v>
      </c>
      <c r="J11" s="10" t="n">
        <f aca="true">IF(OFFSET(J28, 0, -1)&lt;&gt;0, ROUND((IF(OFFSET(J11, 0, -1)="",0,OFFSET(J11, 0, -1))/OFFSET(J28, 0, -1))*100,0), 0)</f>
        <v>-0</v>
      </c>
      <c r="K11" s="11">
        <v>1519.2</v>
      </c>
      <c r="L11" s="10" t="n">
        <f aca="true">IF(OFFSET(L28, 0, -1)&lt;&gt;0, ROUND((IF(OFFSET(L11, 0, -1)="",0,OFFSET(L11, 0, -1))/OFFSET(L28, 0, -1))*100,0), 0)</f>
        <v>1</v>
      </c>
    </row>
    <row r="12" customFormat="false" ht="15.75" hidden="false" customHeight="false" outlineLevel="0" collapsed="false">
      <c r="B12" s="6" t="s">
        <v>78</v>
      </c>
      <c r="C12" s="7">
        <v>0</v>
      </c>
      <c r="D12" s="6" t="n">
        <f aca="true">IF(OFFSET(D22, 0, -1)&lt;&gt;0, ROUND((IF(OFFSET(D12, 0, -1)="",0,OFFSET(D12, 0, -1))/OFFSET(D22, 0, -1))*100,0), 0)</f>
        <v>0</v>
      </c>
      <c r="E12" s="7">
        <v>0</v>
      </c>
      <c r="F12" s="6" t="n">
        <f aca="true">IF(OFFSET(F22, 0, -1)&lt;&gt;0, ROUND((IF(OFFSET(F12, 0, -1)="",0,OFFSET(F12, 0, -1))/OFFSET(F22, 0, -1))*100,0), 0)</f>
        <v>0</v>
      </c>
      <c r="H12" s="6" t="s">
        <v>79</v>
      </c>
      <c r="I12" s="7">
        <v>762.1</v>
      </c>
      <c r="J12" s="6" t="n">
        <f aca="true">IF(OFFSET(J28, 0, -1)&lt;&gt;0, ROUND((IF(OFFSET(J12, 0, -1)="",0,OFFSET(J12, 0, -1))/OFFSET(J28, 0, -1))*100,0), 0)</f>
        <v>1</v>
      </c>
      <c r="K12" s="7">
        <v>-292.5</v>
      </c>
      <c r="L12" s="6" t="n">
        <f aca="true">IF(OFFSET(L28, 0, -1)&lt;&gt;0, ROUND((IF(OFFSET(L12, 0, -1)="",0,OFFSET(L12, 0, -1))/OFFSET(L28, 0, -1))*100,0), 0)</f>
        <v>-0</v>
      </c>
    </row>
    <row r="13" customFormat="false" ht="15.75" hidden="false" customHeight="false" outlineLevel="0" collapsed="false">
      <c r="B13" s="8" t="s">
        <v>80</v>
      </c>
      <c r="C13" s="9">
        <v>0</v>
      </c>
      <c r="D13" s="8" t="n">
        <f aca="true">IF(OFFSET(D22, 0, -1)&lt;&gt;0, ROUND((IF(OFFSET(D13, 0, -1)="",0,OFFSET(D13, 0, -1))/OFFSET(D22, 0, -1))*100,0), 0)</f>
        <v>0</v>
      </c>
      <c r="E13" s="9">
        <v>0</v>
      </c>
      <c r="F13" s="8" t="n">
        <f aca="true">IF(OFFSET(F22, 0, -1)&lt;&gt;0, ROUND((IF(OFFSET(F13, 0, -1)="",0,OFFSET(F13, 0, -1))/OFFSET(F22, 0, -1))*100,0), 0)</f>
        <v>0</v>
      </c>
      <c r="H13" s="10" t="s">
        <v>81</v>
      </c>
      <c r="I13" s="11">
        <v>943.8</v>
      </c>
      <c r="J13" s="10" t="n">
        <f aca="true">IF(OFFSET(J28, 0, -1)&lt;&gt;0, ROUND((IF(OFFSET(J13, 0, -1)="",0,OFFSET(J13, 0, -1))/OFFSET(J28, 0, -1))*100,0), 0)</f>
        <v>1</v>
      </c>
      <c r="K13" s="11">
        <v>-2649.2</v>
      </c>
      <c r="L13" s="10" t="n">
        <f aca="true">IF(OFFSET(L28, 0, -1)&lt;&gt;0, ROUND((IF(OFFSET(L13, 0, -1)="",0,OFFSET(L13, 0, -1))/OFFSET(L28, 0, -1))*100,0), 0)</f>
        <v>-2</v>
      </c>
    </row>
    <row r="14" customFormat="false" ht="15.75" hidden="false" customHeight="false" outlineLevel="0" collapsed="false">
      <c r="B14" s="6" t="s">
        <v>82</v>
      </c>
      <c r="C14" s="7">
        <v>27005.2</v>
      </c>
      <c r="D14" s="6" t="n">
        <f aca="true">IF(OFFSET(D22, 0, -1)&lt;&gt;0, ROUND((IF(OFFSET(D14, 0, -1)="",0,OFFSET(D14, 0, -1))/OFFSET(D22, 0, -1))*100,0), 0)</f>
        <v>11</v>
      </c>
      <c r="E14" s="7">
        <v>25.04</v>
      </c>
      <c r="F14" s="6" t="n">
        <f aca="true">IF(OFFSET(F22, 0, -1)&lt;&gt;0, ROUND((IF(OFFSET(F14, 0, -1)="",0,OFFSET(F14, 0, -1))/OFFSET(F22, 0, -1))*100,0), 0)</f>
        <v>0</v>
      </c>
      <c r="H14" s="6" t="s">
        <v>83</v>
      </c>
      <c r="I14" s="7">
        <v>1710</v>
      </c>
      <c r="J14" s="6" t="n">
        <f aca="true">IF(OFFSET(J28, 0, -1)&lt;&gt;0, ROUND((IF(OFFSET(J14, 0, -1)="",0,OFFSET(J14, 0, -1))/OFFSET(J28, 0, -1))*100,0), 0)</f>
        <v>1</v>
      </c>
      <c r="K14" s="6"/>
      <c r="L14" s="6" t="n">
        <f aca="true">IF(OFFSET(L28, 0, -1)&lt;&gt;0, ROUND((IF(OFFSET(L14, 0, -1)="",0,OFFSET(L14, 0, -1))/OFFSET(L28, 0, -1))*100,0), 0)</f>
        <v>0</v>
      </c>
    </row>
    <row r="15" customFormat="false" ht="15.75" hidden="false" customHeight="false" outlineLevel="0" collapsed="false">
      <c r="B15" s="8" t="s">
        <v>84</v>
      </c>
      <c r="C15" s="9">
        <v>0</v>
      </c>
      <c r="D15" s="8" t="n">
        <f aca="true">IF(OFFSET(D22, 0, -1)&lt;&gt;0, ROUND((IF(OFFSET(D15, 0, -1)="",0,OFFSET(D15, 0, -1))/OFFSET(D22, 0, -1))*100,0), 0)</f>
        <v>0</v>
      </c>
      <c r="E15" s="9">
        <v>0</v>
      </c>
      <c r="F15" s="8" t="n">
        <f aca="true">IF(OFFSET(F22, 0, -1)&lt;&gt;0, ROUND((IF(OFFSET(F15, 0, -1)="",0,OFFSET(F15, 0, -1))/OFFSET(F22, 0, -1))*100,0), 0)</f>
        <v>0</v>
      </c>
      <c r="H15" s="10" t="s">
        <v>85</v>
      </c>
      <c r="I15" s="11">
        <v>0</v>
      </c>
      <c r="J15" s="10" t="n">
        <f aca="true">IF(OFFSET(J28, 0, -1)&lt;&gt;0, ROUND((IF(OFFSET(J15, 0, -1)="",0,OFFSET(J15, 0, -1))/OFFSET(J28, 0, -1))*100,0), 0)</f>
        <v>0</v>
      </c>
      <c r="K15" s="10"/>
      <c r="L15" s="10" t="n">
        <f aca="true">IF(OFFSET(L28, 0, -1)&lt;&gt;0, ROUND((IF(OFFSET(L15, 0, -1)="",0,OFFSET(L15, 0, -1))/OFFSET(L28, 0, -1))*100,0), 0)</f>
        <v>0</v>
      </c>
    </row>
    <row r="16" customFormat="false" ht="15.75" hidden="false" customHeight="false" outlineLevel="0" collapsed="false">
      <c r="B16" s="12"/>
      <c r="C16" s="13" t="n">
        <f aca="false">SUM(C6:C15)</f>
        <v>256617.48</v>
      </c>
      <c r="D16" s="14" t="n">
        <f aca="false">SUM(D6:D15)</f>
        <v>100</v>
      </c>
      <c r="E16" s="13" t="n">
        <f aca="false">SUM(E6:E15)</f>
        <v>138345.86</v>
      </c>
      <c r="F16" s="14" t="n">
        <f aca="false">SUM(F6:F15)</f>
        <v>100</v>
      </c>
      <c r="H16" s="6" t="s">
        <v>86</v>
      </c>
      <c r="I16" s="7">
        <v>0</v>
      </c>
      <c r="J16" s="6" t="n">
        <f aca="true">IF(OFFSET(J28, 0, -1)&lt;&gt;0, ROUND((IF(OFFSET(J16, 0, -1)="",0,OFFSET(J16, 0, -1))/OFFSET(J28, 0, -1))*100,0), 0)</f>
        <v>0</v>
      </c>
      <c r="K16" s="6"/>
      <c r="L16" s="6" t="n">
        <f aca="true">IF(OFFSET(L28, 0, -1)&lt;&gt;0, ROUND((IF(OFFSET(L16, 0, -1)="",0,OFFSET(L16, 0, -1))/OFFSET(L28, 0, -1))*100,0), 0)</f>
        <v>0</v>
      </c>
    </row>
    <row r="17" customFormat="false" ht="15.75" hidden="false" customHeight="false" outlineLevel="0" collapsed="false">
      <c r="B17" s="4" t="s">
        <v>87</v>
      </c>
      <c r="C17" s="4"/>
      <c r="D17" s="4"/>
      <c r="E17" s="4"/>
      <c r="F17" s="4"/>
      <c r="H17" s="10" t="s">
        <v>88</v>
      </c>
      <c r="I17" s="11">
        <v>44428.73</v>
      </c>
      <c r="J17" s="10" t="n">
        <f aca="true">IF(OFFSET(J28, 0, -1)&lt;&gt;0, ROUND((IF(OFFSET(J17, 0, -1)="",0,OFFSET(J17, 0, -1))/OFFSET(J28, 0, -1))*100,0), 0)</f>
        <v>29</v>
      </c>
      <c r="K17" s="11">
        <v>34318.56</v>
      </c>
      <c r="L17" s="10" t="n">
        <f aca="true">IF(OFFSET(L28, 0, -1)&lt;&gt;0, ROUND((IF(OFFSET(L17, 0, -1)="",0,OFFSET(L17, 0, -1))/OFFSET(L28, 0, -1))*100,0), 0)</f>
        <v>23</v>
      </c>
    </row>
    <row r="18" customFormat="false" ht="15.75" hidden="false" customHeight="false" outlineLevel="0" collapsed="false">
      <c r="B18" s="6" t="s">
        <v>89</v>
      </c>
      <c r="C18" s="7">
        <v>1</v>
      </c>
      <c r="D18" s="6" t="n">
        <f aca="true">IF(OFFSET(D22, 0, -1)&lt;&gt;0, ROUND((IF(OFFSET(D18, 0, -1)="",0,OFFSET(D18, 0, -1))/OFFSET(D22, 0, -1))*100,0), 0)</f>
        <v>0</v>
      </c>
      <c r="E18" s="7">
        <v>0</v>
      </c>
      <c r="F18" s="6" t="n">
        <f aca="true">IF(OFFSET(F22, 0, -1)&lt;&gt;0, ROUND((IF(OFFSET(F18, 0, -1)="",0,OFFSET(F18, 0, -1))/OFFSET(F22, 0, -1))*100,0), 0)</f>
        <v>0</v>
      </c>
      <c r="H18" s="6" t="s">
        <v>90</v>
      </c>
      <c r="I18" s="7">
        <v>1796.41</v>
      </c>
      <c r="J18" s="6" t="n">
        <f aca="true">IF(OFFSET(J28, 0, -1)&lt;&gt;0, ROUND((IF(OFFSET(J18, 0, -1)="",0,OFFSET(J18, 0, -1))/OFFSET(J28, 0, -1))*100,0), 0)</f>
        <v>1</v>
      </c>
      <c r="K18" s="7">
        <v>1199.8</v>
      </c>
      <c r="L18" s="6" t="n">
        <f aca="true">IF(OFFSET(L28, 0, -1)&lt;&gt;0, ROUND((IF(OFFSET(L18, 0, -1)="",0,OFFSET(L18, 0, -1))/OFFSET(L28, 0, -1))*100,0), 0)</f>
        <v>1</v>
      </c>
    </row>
    <row r="19" customFormat="false" ht="15.75" hidden="false" customHeight="false" outlineLevel="0" collapsed="false">
      <c r="B19" s="8" t="s">
        <v>91</v>
      </c>
      <c r="C19" s="9">
        <v>0</v>
      </c>
      <c r="D19" s="8" t="n">
        <f aca="true">IF(OFFSET(D22, 0, -1)&lt;&gt;0, ROUND((IF(OFFSET(D19, 0, -1)="",0,OFFSET(D19, 0, -1))/OFFSET(D22, 0, -1))*100,0), 0)</f>
        <v>0</v>
      </c>
      <c r="E19" s="9">
        <v>1</v>
      </c>
      <c r="F19" s="8" t="n">
        <f aca="true">IF(OFFSET(F22, 0, -1)&lt;&gt;0, ROUND((IF(OFFSET(F19, 0, -1)="",0,OFFSET(F19, 0, -1))/OFFSET(F22, 0, -1))*100,0), 0)</f>
        <v>0</v>
      </c>
      <c r="H19" s="10" t="s">
        <v>92</v>
      </c>
      <c r="I19" s="11">
        <v>1752.32</v>
      </c>
      <c r="J19" s="10" t="n">
        <f aca="true">IF(OFFSET(J28, 0, -1)&lt;&gt;0, ROUND((IF(OFFSET(J19, 0, -1)="",0,OFFSET(J19, 0, -1))/OFFSET(J28, 0, -1))*100,0), 0)</f>
        <v>1</v>
      </c>
      <c r="K19" s="11">
        <v>1752.32</v>
      </c>
      <c r="L19" s="10" t="n">
        <f aca="true">IF(OFFSET(L28, 0, -1)&lt;&gt;0, ROUND((IF(OFFSET(L19, 0, -1)="",0,OFFSET(L19, 0, -1))/OFFSET(L28, 0, -1))*100,0), 0)</f>
        <v>1</v>
      </c>
    </row>
    <row r="20" customFormat="false" ht="15.75" hidden="false" customHeight="false" outlineLevel="0" collapsed="false">
      <c r="B20" s="6" t="s">
        <v>93</v>
      </c>
      <c r="C20" s="7">
        <v>0</v>
      </c>
      <c r="D20" s="6" t="n">
        <f aca="true">IF(OFFSET(D22, 0, -1)&lt;&gt;0, ROUND((IF(OFFSET(D20, 0, -1)="",0,OFFSET(D20, 0, -1))/OFFSET(D22, 0, -1))*100,0), 0)</f>
        <v>0</v>
      </c>
      <c r="E20" s="7">
        <v>1</v>
      </c>
      <c r="F20" s="6" t="n">
        <f aca="true">IF(OFFSET(F22, 0, -1)&lt;&gt;0, ROUND((IF(OFFSET(F20, 0, -1)="",0,OFFSET(F20, 0, -1))/OFFSET(F22, 0, -1))*100,0), 0)</f>
        <v>0</v>
      </c>
      <c r="H20" s="6" t="s">
        <v>94</v>
      </c>
      <c r="I20" s="6"/>
      <c r="J20" s="6" t="n">
        <f aca="true">IF(OFFSET(J28, 0, -1)&lt;&gt;0, ROUND((IF(OFFSET(J20, 0, -1)="",0,OFFSET(J20, 0, -1))/OFFSET(J28, 0, -1))*100,0), 0)</f>
        <v>0</v>
      </c>
      <c r="K20" s="7">
        <v>0</v>
      </c>
      <c r="L20" s="6" t="n">
        <f aca="true">IF(OFFSET(L28, 0, -1)&lt;&gt;0, ROUND((IF(OFFSET(L20, 0, -1)="",0,OFFSET(L20, 0, -1))/OFFSET(L28, 0, -1))*100,0), 0)</f>
        <v>0</v>
      </c>
    </row>
    <row r="21" customFormat="false" ht="15.75" hidden="false" customHeight="false" outlineLevel="0" collapsed="false">
      <c r="B21" s="12"/>
      <c r="C21" s="13" t="n">
        <f aca="false">SUM(C18:C20)</f>
        <v>1</v>
      </c>
      <c r="D21" s="14" t="n">
        <f aca="false">SUM(D18:D20)</f>
        <v>0</v>
      </c>
      <c r="E21" s="13" t="n">
        <f aca="false">SUM(E18:E20)</f>
        <v>2</v>
      </c>
      <c r="F21" s="14" t="n">
        <f aca="false">SUM(F18:F20)</f>
        <v>0</v>
      </c>
      <c r="H21" s="10" t="s">
        <v>95</v>
      </c>
      <c r="I21" s="10"/>
      <c r="J21" s="10" t="n">
        <f aca="true">IF(OFFSET(J28, 0, -1)&lt;&gt;0, ROUND((IF(OFFSET(J21, 0, -1)="",0,OFFSET(J21, 0, -1))/OFFSET(J28, 0, -1))*100,0), 0)</f>
        <v>0</v>
      </c>
      <c r="K21" s="11">
        <v>0</v>
      </c>
      <c r="L21" s="10" t="n">
        <f aca="true">IF(OFFSET(L28, 0, -1)&lt;&gt;0, ROUND((IF(OFFSET(L21, 0, -1)="",0,OFFSET(L21, 0, -1))/OFFSET(L28, 0, -1))*100,0), 0)</f>
        <v>0</v>
      </c>
    </row>
    <row r="22" customFormat="false" ht="15.75" hidden="false" customHeight="false" outlineLevel="0" collapsed="false">
      <c r="B22" s="18" t="s">
        <v>96</v>
      </c>
      <c r="C22" s="19" t="n">
        <f aca="false">SUM(C6:C15)+SUM(C18:C20)</f>
        <v>256618.48</v>
      </c>
      <c r="D22" s="18"/>
      <c r="E22" s="19" t="n">
        <f aca="false">SUM(E6:E15)+SUM(E18:E20)</f>
        <v>138347.86</v>
      </c>
      <c r="F22" s="18"/>
      <c r="H22" s="15"/>
      <c r="I22" s="16" t="n">
        <f aca="false">SUM(I6:I21)</f>
        <v>56449.1</v>
      </c>
      <c r="J22" s="17" t="n">
        <f aca="false">SUM(J6:J21)</f>
        <v>37</v>
      </c>
      <c r="K22" s="16" t="n">
        <f aca="false">SUM(K6:K21)</f>
        <v>42983.23</v>
      </c>
      <c r="L22" s="17" t="n">
        <f aca="false">SUM(L6:L21)</f>
        <v>28</v>
      </c>
    </row>
    <row r="23" customFormat="false" ht="15.75" hidden="false" customHeight="false" outlineLevel="0" collapsed="false">
      <c r="H23" s="5" t="s">
        <v>97</v>
      </c>
      <c r="I23" s="5"/>
      <c r="J23" s="5"/>
      <c r="K23" s="5"/>
      <c r="L23" s="5"/>
    </row>
    <row r="24" customFormat="false" ht="15.75" hidden="false" customHeight="false" outlineLevel="0" collapsed="false">
      <c r="H24" s="6" t="s">
        <v>97</v>
      </c>
      <c r="I24" s="7">
        <v>95364.63</v>
      </c>
      <c r="J24" s="6" t="n">
        <f aca="true">IF(OFFSET(J28, 0, -1)&lt;&gt;0, ROUND((IF(OFFSET(J24, 0, -1)="",0,OFFSET(J24, 0, -1))/OFFSET(J28, 0, -1))*100,0), 0)</f>
        <v>63</v>
      </c>
      <c r="K24" s="7">
        <v>103412.36</v>
      </c>
      <c r="L24" s="6" t="n">
        <f aca="true">IF(OFFSET(L28, 0, -1)&lt;&gt;0, ROUND((IF(OFFSET(L24, 0, -1)="",0,OFFSET(L24, 0, -1))/OFFSET(L28, 0, -1))*100,0), 0)</f>
        <v>71</v>
      </c>
    </row>
    <row r="25" customFormat="false" ht="15.75" hidden="false" customHeight="false" outlineLevel="0" collapsed="false">
      <c r="H25" s="10" t="s">
        <v>98</v>
      </c>
      <c r="I25" s="11">
        <v>0</v>
      </c>
      <c r="J25" s="10" t="n">
        <f aca="true">IF(OFFSET(J28, 0, -1)&lt;&gt;0, ROUND((IF(OFFSET(J25, 0, -1)="",0,OFFSET(J25, 0, -1))/OFFSET(J28, 0, -1))*100,0), 0)</f>
        <v>0</v>
      </c>
      <c r="K25" s="11">
        <v>0</v>
      </c>
      <c r="L25" s="10" t="n">
        <f aca="true">IF(OFFSET(L28, 0, -1)&lt;&gt;0, ROUND((IF(OFFSET(L25, 0, -1)="",0,OFFSET(L25, 0, -1))/OFFSET(L28, 0, -1))*100,0), 0)</f>
        <v>0</v>
      </c>
    </row>
    <row r="26" customFormat="false" ht="15.75" hidden="false" customHeight="false" outlineLevel="0" collapsed="false">
      <c r="H26" s="6" t="s">
        <v>99</v>
      </c>
      <c r="I26" s="7">
        <v>0</v>
      </c>
      <c r="J26" s="6" t="n">
        <f aca="true">IF(OFFSET(J28, 0, -1)&lt;&gt;0, ROUND((IF(OFFSET(J26, 0, -1)="",0,OFFSET(J26, 0, -1))/OFFSET(J28, 0, -1))*100,0), 0)</f>
        <v>0</v>
      </c>
      <c r="K26" s="7">
        <v>0</v>
      </c>
      <c r="L26" s="6" t="n">
        <f aca="true">IF(OFFSET(L28, 0, -1)&lt;&gt;0, ROUND((IF(OFFSET(L26, 0, -1)="",0,OFFSET(L26, 0, -1))/OFFSET(L28, 0, -1))*100,0), 0)</f>
        <v>0</v>
      </c>
    </row>
    <row r="27" customFormat="false" ht="15.75" hidden="false" customHeight="false" outlineLevel="0" collapsed="false">
      <c r="H27" s="15"/>
      <c r="I27" s="16" t="n">
        <f aca="false">SUM(I24:I26)</f>
        <v>95364.63</v>
      </c>
      <c r="J27" s="17" t="n">
        <f aca="false">SUM(J24:J26)</f>
        <v>63</v>
      </c>
      <c r="K27" s="16" t="n">
        <f aca="false">SUM(K24:K26)</f>
        <v>103412.36</v>
      </c>
      <c r="L27" s="17" t="n">
        <f aca="false">SUM(L24:L26)</f>
        <v>71</v>
      </c>
    </row>
    <row r="28" customFormat="false" ht="15.75" hidden="false" customHeight="false" outlineLevel="0" collapsed="false">
      <c r="H28" s="18" t="s">
        <v>100</v>
      </c>
      <c r="I28" s="19" t="n">
        <f aca="false">SUM(I6:I21)+SUM(I24:I26)</f>
        <v>151813.73</v>
      </c>
      <c r="J28" s="18"/>
      <c r="K28" s="19" t="n">
        <f aca="false">SUM(K6:K21)+SUM(K24:K26)</f>
        <v>146395.59</v>
      </c>
      <c r="L28" s="18"/>
    </row>
    <row r="29" customFormat="false" ht="15.75" hidden="false" customHeight="false" outlineLevel="0" collapsed="false">
      <c r="B29" s="18" t="str">
        <f aca="false">IF(COUNT(C29:F29)=0,"","Verlust")</f>
        <v>Verlust</v>
      </c>
      <c r="C29" s="19" t="str">
        <f aca="false">IF((C22)&lt;(I28),(I28)-(C22),"")</f>
        <v/>
      </c>
      <c r="D29" s="18"/>
      <c r="E29" s="19" t="n">
        <f aca="false">IF((E22)&lt;(K28),(K28)-(E22),"")</f>
        <v>8047.72999999998</v>
      </c>
      <c r="F29" s="18"/>
      <c r="G29" s="18"/>
      <c r="H29" s="18" t="str">
        <f aca="false">IF(COUNT(I29:L29)=0,"","Gewinn")</f>
        <v>Gewinn</v>
      </c>
      <c r="I29" s="19" t="n">
        <f aca="false">IF((C22)&lt;(I28),"",(C22)-(I28))</f>
        <v>104804.75</v>
      </c>
      <c r="J29" s="18"/>
      <c r="K29" s="19" t="str">
        <f aca="false">IF((E22)&lt;(K28),"",(E22)-(K28))</f>
        <v/>
      </c>
      <c r="L29" s="18"/>
    </row>
  </sheetData>
  <mergeCells count="1">
    <mergeCell ref="B2:L2"/>
  </mergeCell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&amp;LLU &gt; _Kanton Rechnungsjahr 2025&amp;C &amp;R exportiert am 28.04.2026 - gedruckt am &amp;D (&amp;T) 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P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46" activeCellId="0" sqref="O46"/>
    </sheetView>
  </sheetViews>
  <sheetFormatPr defaultColWidth="8.83203125" defaultRowHeight="15.7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5.33"/>
    <col collapsed="false" customWidth="true" hidden="false" outlineLevel="0" max="4" min="3" style="0" width="12.83"/>
    <col collapsed="false" customWidth="true" hidden="false" outlineLevel="0" max="5" min="5" style="0" width="25.83"/>
    <col collapsed="false" customWidth="true" hidden="false" outlineLevel="0" max="6" min="6" style="0" width="20.51"/>
    <col collapsed="false" customWidth="true" hidden="false" outlineLevel="0" max="7" min="7" style="0" width="23.5"/>
    <col collapsed="false" customWidth="true" hidden="false" outlineLevel="0" max="8" min="8" style="0" width="24.83"/>
    <col collapsed="false" customWidth="true" hidden="false" outlineLevel="0" max="9" min="9" style="0" width="2"/>
    <col collapsed="false" customWidth="true" hidden="false" outlineLevel="0" max="10" min="10" style="0" width="50.5"/>
    <col collapsed="false" customWidth="true" hidden="false" outlineLevel="0" max="12" min="11" style="0" width="12.83"/>
    <col collapsed="false" customWidth="true" hidden="false" outlineLevel="0" max="13" min="13" style="0" width="24.67"/>
    <col collapsed="false" customWidth="true" hidden="false" outlineLevel="0" max="14" min="14" style="0" width="20.51"/>
    <col collapsed="false" customWidth="true" hidden="false" outlineLevel="0" max="15" min="15" style="0" width="23.5"/>
    <col collapsed="false" customWidth="true" hidden="false" outlineLevel="0" max="16" min="16" style="0" width="24.83"/>
    <col collapsed="false" customWidth="true" hidden="false" outlineLevel="0" max="26" min="26" style="0" width="9.16"/>
  </cols>
  <sheetData>
    <row r="2" customFormat="false" ht="24" hidden="false" customHeight="true" outlineLevel="0" collapsed="false">
      <c r="B2" s="1" t="s">
        <v>101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customFormat="false" ht="16.15" hidden="false" customHeight="false" outlineLevel="0" collapsed="false">
      <c r="B4" s="2" t="s">
        <v>1</v>
      </c>
      <c r="C4" s="3" t="s">
        <v>102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  <c r="J4" s="2" t="s">
        <v>5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</row>
    <row r="5" customFormat="false" ht="15.75" hidden="false" customHeight="false" outlineLevel="0" collapsed="false">
      <c r="B5" s="4" t="s">
        <v>6</v>
      </c>
      <c r="C5" s="4"/>
      <c r="D5" s="4"/>
      <c r="E5" s="4"/>
      <c r="F5" s="4"/>
      <c r="G5" s="4"/>
      <c r="H5" s="4"/>
      <c r="J5" s="5" t="s">
        <v>7</v>
      </c>
      <c r="K5" s="5"/>
      <c r="L5" s="5"/>
      <c r="M5" s="5"/>
      <c r="N5" s="5"/>
      <c r="O5" s="5"/>
      <c r="P5" s="5"/>
    </row>
    <row r="6" customFormat="false" ht="15.75" hidden="false" customHeight="false" outlineLevel="0" collapsed="false">
      <c r="B6" s="6" t="s">
        <v>8</v>
      </c>
      <c r="C6" s="7">
        <v>100000</v>
      </c>
      <c r="D6" s="7">
        <v>130438.55</v>
      </c>
      <c r="E6" s="6" t="n">
        <f aca="true">IF(OFFSET(E6, 0, -2)="",0,OFFSET(E6, 0, -2)) - IF(OFFSET(E6, 0, -1)="",0,OFFSET(E6, 0, -1))</f>
        <v>-30438.55</v>
      </c>
      <c r="F6" s="7">
        <v>104520</v>
      </c>
      <c r="G6" s="7">
        <v>111912.65</v>
      </c>
      <c r="H6" s="6" t="n">
        <f aca="true">IF(OFFSET(H6, 0, -2)="",0,OFFSET(H6, 0, -2)) - IF(OFFSET(H6, 0, -1)="",0,OFFSET(H6, 0, -1))</f>
        <v>-7392.64999999999</v>
      </c>
      <c r="J6" s="6" t="s">
        <v>9</v>
      </c>
      <c r="K6" s="7">
        <v>79000</v>
      </c>
      <c r="L6" s="7">
        <v>75880</v>
      </c>
      <c r="M6" s="6" t="n">
        <f aca="true">IF(OFFSET(M6, 0, -1)="",0,OFFSET(M6, 0, -1)) - IF(OFFSET(M6, 0, -2)="",0,OFFSET(M6, 0, -2))</f>
        <v>-3120</v>
      </c>
      <c r="N6" s="7">
        <v>81000</v>
      </c>
      <c r="O6" s="7">
        <v>78350.48</v>
      </c>
      <c r="P6" s="6" t="n">
        <f aca="true">IF(OFFSET(P6, 0, -1)="",0,OFFSET(P6, 0, -1)) - IF(OFFSET(P6, 0, -2)="",0,OFFSET(P6, 0, -2))</f>
        <v>-2649.52</v>
      </c>
    </row>
    <row r="7" customFormat="false" ht="15.75" hidden="false" customHeight="false" outlineLevel="0" collapsed="false">
      <c r="B7" s="8" t="s">
        <v>10</v>
      </c>
      <c r="C7" s="9">
        <v>0</v>
      </c>
      <c r="D7" s="9">
        <v>0</v>
      </c>
      <c r="E7" s="8" t="n">
        <f aca="true">IF(OFFSET(E7, 0, -2)="",0,OFFSET(E7, 0, -2)) - IF(OFFSET(E7, 0, -1)="",0,OFFSET(E7, 0, -1))</f>
        <v>0</v>
      </c>
      <c r="F7" s="9">
        <v>0</v>
      </c>
      <c r="G7" s="9">
        <v>-735.6</v>
      </c>
      <c r="H7" s="8" t="n">
        <f aca="true">IF(OFFSET(H7, 0, -2)="",0,OFFSET(H7, 0, -2)) - IF(OFFSET(H7, 0, -1)="",0,OFFSET(H7, 0, -1))</f>
        <v>735.6</v>
      </c>
      <c r="J7" s="10" t="s">
        <v>11</v>
      </c>
      <c r="K7" s="11">
        <v>7500</v>
      </c>
      <c r="L7" s="11">
        <v>6175</v>
      </c>
      <c r="M7" s="10" t="n">
        <f aca="true">IF(OFFSET(M7, 0, -1)="",0,OFFSET(M7, 0, -1)) - IF(OFFSET(M7, 0, -2)="",0,OFFSET(M7, 0, -2))</f>
        <v>-1325</v>
      </c>
      <c r="N7" s="11">
        <v>7500</v>
      </c>
      <c r="O7" s="11">
        <v>6400.27</v>
      </c>
      <c r="P7" s="10" t="n">
        <f aca="true">IF(OFFSET(P7, 0, -1)="",0,OFFSET(P7, 0, -1)) - IF(OFFSET(P7, 0, -2)="",0,OFFSET(P7, 0, -2))</f>
        <v>-1099.73</v>
      </c>
    </row>
    <row r="8" customFormat="false" ht="15.75" hidden="false" customHeight="false" outlineLevel="0" collapsed="false">
      <c r="B8" s="6" t="s">
        <v>12</v>
      </c>
      <c r="C8" s="7">
        <v>20000</v>
      </c>
      <c r="D8" s="7">
        <v>17875.1</v>
      </c>
      <c r="E8" s="6" t="n">
        <f aca="true">IF(OFFSET(E8, 0, -2)="",0,OFFSET(E8, 0, -2)) - IF(OFFSET(E8, 0, -1)="",0,OFFSET(E8, 0, -1))</f>
        <v>2124.9</v>
      </c>
      <c r="F8" s="7">
        <v>27880</v>
      </c>
      <c r="G8" s="7">
        <v>18410.15</v>
      </c>
      <c r="H8" s="6" t="n">
        <f aca="true">IF(OFFSET(H8, 0, -2)="",0,OFFSET(H8, 0, -2)) - IF(OFFSET(H8, 0, -1)="",0,OFFSET(H8, 0, -1))</f>
        <v>9469.85</v>
      </c>
      <c r="J8" s="6" t="s">
        <v>13</v>
      </c>
      <c r="K8" s="7">
        <v>20000</v>
      </c>
      <c r="L8" s="7">
        <v>19449.96</v>
      </c>
      <c r="M8" s="6" t="n">
        <f aca="true">IF(OFFSET(M8, 0, -1)="",0,OFFSET(M8, 0, -1)) - IF(OFFSET(M8, 0, -2)="",0,OFFSET(M8, 0, -2))</f>
        <v>-550.040000000001</v>
      </c>
      <c r="N8" s="7">
        <v>20000</v>
      </c>
      <c r="O8" s="7">
        <v>16378.86</v>
      </c>
      <c r="P8" s="6" t="n">
        <f aca="true">IF(OFFSET(P8, 0, -1)="",0,OFFSET(P8, 0, -1)) - IF(OFFSET(P8, 0, -2)="",0,OFFSET(P8, 0, -2))</f>
        <v>-3621.14</v>
      </c>
    </row>
    <row r="9" customFormat="false" ht="15.75" hidden="false" customHeight="false" outlineLevel="0" collapsed="false">
      <c r="B9" s="8" t="s">
        <v>14</v>
      </c>
      <c r="C9" s="9">
        <v>0</v>
      </c>
      <c r="D9" s="9">
        <v>-28</v>
      </c>
      <c r="E9" s="8" t="n">
        <f aca="true">IF(OFFSET(E9, 0, -2)="",0,OFFSET(E9, 0, -2)) - IF(OFFSET(E9, 0, -1)="",0,OFFSET(E9, 0, -1))</f>
        <v>28</v>
      </c>
      <c r="F9" s="8"/>
      <c r="G9" s="8"/>
      <c r="H9" s="8" t="n">
        <f aca="true">IF(OFFSET(H9, 0, -2)="",0,OFFSET(H9, 0, -2)) - IF(OFFSET(H9, 0, -1)="",0,OFFSET(H9, 0, -1))</f>
        <v>0</v>
      </c>
      <c r="J9" s="10" t="s">
        <v>15</v>
      </c>
      <c r="K9" s="11">
        <v>51500</v>
      </c>
      <c r="L9" s="11">
        <v>46905</v>
      </c>
      <c r="M9" s="10" t="n">
        <f aca="true">IF(OFFSET(M9, 0, -1)="",0,OFFSET(M9, 0, -1)) - IF(OFFSET(M9, 0, -2)="",0,OFFSET(M9, 0, -2))</f>
        <v>-4595</v>
      </c>
      <c r="N9" s="11">
        <v>51500</v>
      </c>
      <c r="O9" s="11">
        <v>46642</v>
      </c>
      <c r="P9" s="10" t="n">
        <f aca="true">IF(OFFSET(P9, 0, -1)="",0,OFFSET(P9, 0, -1)) - IF(OFFSET(P9, 0, -2)="",0,OFFSET(P9, 0, -2))</f>
        <v>-4858</v>
      </c>
    </row>
    <row r="10" customFormat="false" ht="15.75" hidden="false" customHeight="false" outlineLevel="0" collapsed="false">
      <c r="B10" s="6" t="s">
        <v>16</v>
      </c>
      <c r="C10" s="7">
        <v>0</v>
      </c>
      <c r="D10" s="7">
        <v>0</v>
      </c>
      <c r="E10" s="6" t="n">
        <f aca="true">IF(OFFSET(E10, 0, -2)="",0,OFFSET(E10, 0, -2)) - IF(OFFSET(E10, 0, -1)="",0,OFFSET(E10, 0, -1))</f>
        <v>0</v>
      </c>
      <c r="F10" s="7">
        <v>0</v>
      </c>
      <c r="G10" s="7">
        <v>0</v>
      </c>
      <c r="H10" s="6" t="n">
        <f aca="true">IF(OFFSET(H10, 0, -2)="",0,OFFSET(H10, 0, -2)) - IF(OFFSET(H10, 0, -1)="",0,OFFSET(H10, 0, -1))</f>
        <v>0</v>
      </c>
      <c r="J10" s="6" t="s">
        <v>17</v>
      </c>
      <c r="K10" s="7">
        <v>0</v>
      </c>
      <c r="L10" s="7">
        <v>0</v>
      </c>
      <c r="M10" s="6" t="n">
        <f aca="true">IF(OFFSET(M10, 0, -1)="",0,OFFSET(M10, 0, -1)) - IF(OFFSET(M10, 0, -2)="",0,OFFSET(M10, 0, -2))</f>
        <v>0</v>
      </c>
      <c r="N10" s="7">
        <v>0</v>
      </c>
      <c r="O10" s="7">
        <v>0</v>
      </c>
      <c r="P10" s="6" t="n">
        <f aca="true">IF(OFFSET(P10, 0, -1)="",0,OFFSET(P10, 0, -1)) - IF(OFFSET(P10, 0, -2)="",0,OFFSET(P10, 0, -2))</f>
        <v>0</v>
      </c>
    </row>
    <row r="11" customFormat="false" ht="15.75" hidden="false" customHeight="false" outlineLevel="0" collapsed="false">
      <c r="B11" s="8" t="s">
        <v>18</v>
      </c>
      <c r="C11" s="9">
        <v>12000</v>
      </c>
      <c r="D11" s="9">
        <v>3580.25</v>
      </c>
      <c r="E11" s="8" t="n">
        <f aca="true">IF(OFFSET(E11, 0, -2)="",0,OFFSET(E11, 0, -2)) - IF(OFFSET(E11, 0, -1)="",0,OFFSET(E11, 0, -1))</f>
        <v>8419.75</v>
      </c>
      <c r="F11" s="9">
        <v>6500</v>
      </c>
      <c r="G11" s="9">
        <v>8503.5</v>
      </c>
      <c r="H11" s="8" t="n">
        <f aca="true">IF(OFFSET(H11, 0, -2)="",0,OFFSET(H11, 0, -2)) - IF(OFFSET(H11, 0, -1)="",0,OFFSET(H11, 0, -1))</f>
        <v>-2003.5</v>
      </c>
      <c r="J11" s="10" t="s">
        <v>19</v>
      </c>
      <c r="K11" s="11">
        <v>0</v>
      </c>
      <c r="L11" s="11">
        <v>-2700</v>
      </c>
      <c r="M11" s="10" t="n">
        <f aca="true">IF(OFFSET(M11, 0, -1)="",0,OFFSET(M11, 0, -1)) - IF(OFFSET(M11, 0, -2)="",0,OFFSET(M11, 0, -2))</f>
        <v>-2700</v>
      </c>
      <c r="N11" s="11">
        <v>0</v>
      </c>
      <c r="O11" s="11">
        <v>-780.08</v>
      </c>
      <c r="P11" s="10" t="n">
        <f aca="true">IF(OFFSET(P11, 0, -1)="",0,OFFSET(P11, 0, -1)) - IF(OFFSET(P11, 0, -2)="",0,OFFSET(P11, 0, -2))</f>
        <v>-780.08</v>
      </c>
    </row>
    <row r="12" customFormat="false" ht="15.75" hidden="false" customHeight="false" outlineLevel="0" collapsed="false">
      <c r="B12" s="6" t="s">
        <v>20</v>
      </c>
      <c r="C12" s="7">
        <v>0</v>
      </c>
      <c r="D12" s="7">
        <v>480.41</v>
      </c>
      <c r="E12" s="6" t="n">
        <f aca="true">IF(OFFSET(E12, 0, -2)="",0,OFFSET(E12, 0, -2)) - IF(OFFSET(E12, 0, -1)="",0,OFFSET(E12, 0, -1))</f>
        <v>-480.41</v>
      </c>
      <c r="F12" s="6"/>
      <c r="G12" s="6"/>
      <c r="H12" s="6" t="n">
        <f aca="true">IF(OFFSET(H12, 0, -2)="",0,OFFSET(H12, 0, -2)) - IF(OFFSET(H12, 0, -1)="",0,OFFSET(H12, 0, -1))</f>
        <v>0</v>
      </c>
      <c r="J12" s="6" t="s">
        <v>21</v>
      </c>
      <c r="K12" s="7">
        <v>0</v>
      </c>
      <c r="L12" s="7">
        <v>0</v>
      </c>
      <c r="M12" s="6" t="n">
        <f aca="true">IF(OFFSET(M12, 0, -1)="",0,OFFSET(M12, 0, -1)) - IF(OFFSET(M12, 0, -2)="",0,OFFSET(M12, 0, -2))</f>
        <v>0</v>
      </c>
      <c r="N12" s="7">
        <v>0</v>
      </c>
      <c r="O12" s="7">
        <v>0</v>
      </c>
      <c r="P12" s="6" t="n">
        <f aca="true">IF(OFFSET(P12, 0, -1)="",0,OFFSET(P12, 0, -1)) - IF(OFFSET(P12, 0, -2)="",0,OFFSET(P12, 0, -2))</f>
        <v>0</v>
      </c>
    </row>
    <row r="13" customFormat="false" ht="15.75" hidden="false" customHeight="false" outlineLevel="0" collapsed="false">
      <c r="B13" s="12"/>
      <c r="C13" s="13" t="n">
        <f aca="false">SUM(C6:C12)</f>
        <v>132000</v>
      </c>
      <c r="D13" s="13" t="n">
        <f aca="false">SUM(D6:D12)</f>
        <v>152346.31</v>
      </c>
      <c r="E13" s="13" t="n">
        <f aca="false">SUM(E6:E12)</f>
        <v>-20346.31</v>
      </c>
      <c r="F13" s="13" t="n">
        <f aca="false">SUM(F6:F12)</f>
        <v>138900</v>
      </c>
      <c r="G13" s="13" t="n">
        <f aca="false">SUM(G6:G12)</f>
        <v>138090.7</v>
      </c>
      <c r="H13" s="13" t="n">
        <f aca="false">SUM(H6:H12)</f>
        <v>809.300000000004</v>
      </c>
      <c r="J13" s="10" t="s">
        <v>22</v>
      </c>
      <c r="K13" s="11">
        <v>0</v>
      </c>
      <c r="L13" s="11">
        <v>0</v>
      </c>
      <c r="M13" s="10" t="n">
        <f aca="true">IF(OFFSET(M13, 0, -1)="",0,OFFSET(M13, 0, -1)) - IF(OFFSET(M13, 0, -2)="",0,OFFSET(M13, 0, -2))</f>
        <v>0</v>
      </c>
      <c r="N13" s="11">
        <v>0</v>
      </c>
      <c r="O13" s="11">
        <v>0</v>
      </c>
      <c r="P13" s="10" t="n">
        <f aca="true">IF(OFFSET(P13, 0, -1)="",0,OFFSET(P13, 0, -1)) - IF(OFFSET(P13, 0, -2)="",0,OFFSET(P13, 0, -2))</f>
        <v>0</v>
      </c>
    </row>
    <row r="14" customFormat="false" ht="15.75" hidden="false" customHeight="false" outlineLevel="0" collapsed="false">
      <c r="B14" s="4" t="s">
        <v>23</v>
      </c>
      <c r="C14" s="4"/>
      <c r="D14" s="4"/>
      <c r="E14" s="4"/>
      <c r="F14" s="4"/>
      <c r="G14" s="4"/>
      <c r="H14" s="4"/>
      <c r="J14" s="15"/>
      <c r="K14" s="16" t="n">
        <f aca="false">SUM(K6:K13)</f>
        <v>158000</v>
      </c>
      <c r="L14" s="16" t="n">
        <f aca="false">SUM(L6:L13)</f>
        <v>145709.96</v>
      </c>
      <c r="M14" s="16" t="n">
        <f aca="false">SUM(M6:M13)</f>
        <v>-12290.04</v>
      </c>
      <c r="N14" s="16" t="n">
        <f aca="false">SUM(N6:N13)</f>
        <v>160000</v>
      </c>
      <c r="O14" s="16" t="n">
        <f aca="false">SUM(O6:O13)</f>
        <v>146991.53</v>
      </c>
      <c r="P14" s="16" t="n">
        <f aca="false">SUM(P6:P13)</f>
        <v>-13008.47</v>
      </c>
    </row>
    <row r="15" customFormat="false" ht="15.75" hidden="false" customHeight="false" outlineLevel="0" collapsed="false">
      <c r="B15" s="8" t="s">
        <v>24</v>
      </c>
      <c r="C15" s="9">
        <v>13000</v>
      </c>
      <c r="D15" s="9">
        <v>12699.26</v>
      </c>
      <c r="E15" s="8" t="n">
        <f aca="true">IF(OFFSET(E15, 0, -2)="",0,OFFSET(E15, 0, -2)) - IF(OFFSET(E15, 0, -1)="",0,OFFSET(E15, 0, -1))</f>
        <v>300.74</v>
      </c>
      <c r="F15" s="9">
        <v>13000</v>
      </c>
      <c r="G15" s="9">
        <v>11489</v>
      </c>
      <c r="H15" s="8" t="n">
        <f aca="true">IF(OFFSET(H15, 0, -2)="",0,OFFSET(H15, 0, -2)) - IF(OFFSET(H15, 0, -1)="",0,OFFSET(H15, 0, -1))</f>
        <v>1511</v>
      </c>
      <c r="J15" s="5" t="s">
        <v>25</v>
      </c>
      <c r="K15" s="5"/>
      <c r="L15" s="5"/>
      <c r="M15" s="5"/>
      <c r="N15" s="5"/>
      <c r="O15" s="5"/>
      <c r="P15" s="5"/>
    </row>
    <row r="16" customFormat="false" ht="15.75" hidden="false" customHeight="false" outlineLevel="0" collapsed="false">
      <c r="B16" s="12"/>
      <c r="C16" s="13" t="n">
        <f aca="false">SUM(C15)</f>
        <v>13000</v>
      </c>
      <c r="D16" s="13" t="n">
        <f aca="false">SUM(D15)</f>
        <v>12699.26</v>
      </c>
      <c r="E16" s="13" t="n">
        <f aca="false">SUM(E15)</f>
        <v>300.74</v>
      </c>
      <c r="F16" s="13" t="n">
        <f aca="false">SUM(F15)</f>
        <v>13000</v>
      </c>
      <c r="G16" s="13" t="n">
        <f aca="false">SUM(G15)</f>
        <v>11489</v>
      </c>
      <c r="H16" s="13" t="n">
        <f aca="false">SUM(H15)</f>
        <v>1511</v>
      </c>
      <c r="J16" s="6" t="s">
        <v>26</v>
      </c>
      <c r="K16" s="7">
        <v>53300</v>
      </c>
      <c r="L16" s="7">
        <v>53264.81</v>
      </c>
      <c r="M16" s="6" t="n">
        <f aca="true">IF(OFFSET(M16, 0, -1)="",0,OFFSET(M16, 0, -1)) - IF(OFFSET(M16, 0, -2)="",0,OFFSET(M16, 0, -2))</f>
        <v>-35.1900000000023</v>
      </c>
      <c r="N16" s="7">
        <v>50000</v>
      </c>
      <c r="O16" s="7">
        <v>49345.5</v>
      </c>
      <c r="P16" s="6" t="n">
        <f aca="true">IF(OFFSET(P16, 0, -1)="",0,OFFSET(P16, 0, -1)) - IF(OFFSET(P16, 0, -2)="",0,OFFSET(P16, 0, -2))</f>
        <v>-654.5</v>
      </c>
    </row>
    <row r="17" customFormat="false" ht="15.75" hidden="false" customHeight="false" outlineLevel="0" collapsed="false">
      <c r="B17" s="4" t="s">
        <v>27</v>
      </c>
      <c r="C17" s="4"/>
      <c r="D17" s="4"/>
      <c r="E17" s="4"/>
      <c r="F17" s="4"/>
      <c r="G17" s="4"/>
      <c r="H17" s="4"/>
      <c r="J17" s="10" t="s">
        <v>28</v>
      </c>
      <c r="K17" s="11">
        <v>31000</v>
      </c>
      <c r="L17" s="11">
        <v>32620</v>
      </c>
      <c r="M17" s="10" t="n">
        <f aca="true">IF(OFFSET(M17, 0, -1)="",0,OFFSET(M17, 0, -1)) - IF(OFFSET(M17, 0, -2)="",0,OFFSET(M17, 0, -2))</f>
        <v>1620</v>
      </c>
      <c r="N17" s="11">
        <v>31000</v>
      </c>
      <c r="O17" s="11">
        <v>40656</v>
      </c>
      <c r="P17" s="10" t="n">
        <f aca="true">IF(OFFSET(P17, 0, -1)="",0,OFFSET(P17, 0, -1)) - IF(OFFSET(P17, 0, -2)="",0,OFFSET(P17, 0, -2))</f>
        <v>9656</v>
      </c>
    </row>
    <row r="18" customFormat="false" ht="15.75" hidden="false" customHeight="false" outlineLevel="0" collapsed="false">
      <c r="B18" s="6" t="s">
        <v>29</v>
      </c>
      <c r="C18" s="7">
        <v>7000</v>
      </c>
      <c r="D18" s="7">
        <v>7300</v>
      </c>
      <c r="E18" s="6" t="n">
        <f aca="true">IF(OFFSET(E18, 0, -2)="",0,OFFSET(E18, 0, -2)) - IF(OFFSET(E18, 0, -1)="",0,OFFSET(E18, 0, -1))</f>
        <v>-300</v>
      </c>
      <c r="F18" s="7">
        <v>10000</v>
      </c>
      <c r="G18" s="7">
        <v>7350</v>
      </c>
      <c r="H18" s="6" t="n">
        <f aca="true">IF(OFFSET(H18, 0, -2)="",0,OFFSET(H18, 0, -2)) - IF(OFFSET(H18, 0, -1)="",0,OFFSET(H18, 0, -1))</f>
        <v>2650</v>
      </c>
      <c r="J18" s="6" t="s">
        <v>30</v>
      </c>
      <c r="K18" s="7">
        <v>75000</v>
      </c>
      <c r="L18" s="7">
        <v>86108.58</v>
      </c>
      <c r="M18" s="6" t="n">
        <f aca="true">IF(OFFSET(M18, 0, -1)="",0,OFFSET(M18, 0, -1)) - IF(OFFSET(M18, 0, -2)="",0,OFFSET(M18, 0, -2))</f>
        <v>11108.58</v>
      </c>
      <c r="N18" s="7">
        <v>70000</v>
      </c>
      <c r="O18" s="7">
        <v>75249.5</v>
      </c>
      <c r="P18" s="6" t="n">
        <f aca="true">IF(OFFSET(P18, 0, -1)="",0,OFFSET(P18, 0, -1)) - IF(OFFSET(P18, 0, -2)="",0,OFFSET(P18, 0, -2))</f>
        <v>5249.5</v>
      </c>
    </row>
    <row r="19" customFormat="false" ht="15.75" hidden="false" customHeight="false" outlineLevel="0" collapsed="false">
      <c r="B19" s="8" t="s">
        <v>31</v>
      </c>
      <c r="C19" s="9">
        <v>13000</v>
      </c>
      <c r="D19" s="9">
        <v>12517.59</v>
      </c>
      <c r="E19" s="8" t="n">
        <f aca="true">IF(OFFSET(E19, 0, -2)="",0,OFFSET(E19, 0, -2)) - IF(OFFSET(E19, 0, -1)="",0,OFFSET(E19, 0, -1))</f>
        <v>482.41</v>
      </c>
      <c r="F19" s="9">
        <v>10000</v>
      </c>
      <c r="G19" s="9">
        <v>14536.51</v>
      </c>
      <c r="H19" s="8" t="n">
        <f aca="true">IF(OFFSET(H19, 0, -2)="",0,OFFSET(H19, 0, -2)) - IF(OFFSET(H19, 0, -1)="",0,OFFSET(H19, 0, -1))</f>
        <v>-4536.51</v>
      </c>
      <c r="J19" s="15"/>
      <c r="K19" s="16" t="n">
        <f aca="false">SUM(K16:K18)</f>
        <v>159300</v>
      </c>
      <c r="L19" s="16" t="n">
        <f aca="false">SUM(L16:L18)</f>
        <v>171993.39</v>
      </c>
      <c r="M19" s="16" t="n">
        <f aca="false">SUM(M16:M18)</f>
        <v>12693.39</v>
      </c>
      <c r="N19" s="16" t="n">
        <f aca="false">SUM(N16:N18)</f>
        <v>151000</v>
      </c>
      <c r="O19" s="16" t="n">
        <f aca="false">SUM(O16:O18)</f>
        <v>165251</v>
      </c>
      <c r="P19" s="16" t="n">
        <f aca="false">SUM(P16:P18)</f>
        <v>14251</v>
      </c>
    </row>
    <row r="20" customFormat="false" ht="15.75" hidden="false" customHeight="false" outlineLevel="0" collapsed="false">
      <c r="B20" s="12"/>
      <c r="C20" s="13" t="n">
        <f aca="false">SUM(C18:C19)</f>
        <v>20000</v>
      </c>
      <c r="D20" s="13" t="n">
        <f aca="false">SUM(D18:D19)</f>
        <v>19817.59</v>
      </c>
      <c r="E20" s="13" t="n">
        <f aca="false">SUM(E18:E19)</f>
        <v>182.41</v>
      </c>
      <c r="F20" s="13" t="n">
        <f aca="false">SUM(F18:F19)</f>
        <v>20000</v>
      </c>
      <c r="G20" s="13" t="n">
        <f aca="false">SUM(G18:G19)</f>
        <v>21886.51</v>
      </c>
      <c r="H20" s="13" t="n">
        <f aca="false">SUM(H18:H19)</f>
        <v>-1886.51</v>
      </c>
      <c r="J20" s="5" t="s">
        <v>32</v>
      </c>
      <c r="K20" s="5"/>
      <c r="L20" s="5"/>
      <c r="M20" s="5"/>
      <c r="N20" s="5"/>
      <c r="O20" s="5"/>
      <c r="P20" s="5"/>
    </row>
    <row r="21" customFormat="false" ht="15.75" hidden="false" customHeight="false" outlineLevel="0" collapsed="false">
      <c r="B21" s="4" t="s">
        <v>33</v>
      </c>
      <c r="C21" s="4"/>
      <c r="D21" s="4"/>
      <c r="E21" s="4"/>
      <c r="F21" s="4"/>
      <c r="G21" s="4"/>
      <c r="H21" s="4"/>
      <c r="J21" s="10" t="s">
        <v>34</v>
      </c>
      <c r="K21" s="11">
        <v>0</v>
      </c>
      <c r="L21" s="11">
        <v>6.81</v>
      </c>
      <c r="M21" s="10" t="n">
        <f aca="true">IF(OFFSET(M21, 0, -1)="",0,OFFSET(M21, 0, -1)) - IF(OFFSET(M21, 0, -2)="",0,OFFSET(M21, 0, -2))</f>
        <v>6.81</v>
      </c>
      <c r="N21" s="11">
        <v>0</v>
      </c>
      <c r="O21" s="11">
        <v>6.18</v>
      </c>
      <c r="P21" s="10" t="n">
        <f aca="true">IF(OFFSET(P21, 0, -1)="",0,OFFSET(P21, 0, -1)) - IF(OFFSET(P21, 0, -2)="",0,OFFSET(P21, 0, -2))</f>
        <v>6.18</v>
      </c>
    </row>
    <row r="22" customFormat="false" ht="15.75" hidden="false" customHeight="false" outlineLevel="0" collapsed="false">
      <c r="B22" s="6" t="s">
        <v>35</v>
      </c>
      <c r="C22" s="7">
        <v>5000</v>
      </c>
      <c r="D22" s="7">
        <v>3751.18</v>
      </c>
      <c r="E22" s="6" t="n">
        <f aca="true">IF(OFFSET(E22, 0, -2)="",0,OFFSET(E22, 0, -2)) - IF(OFFSET(E22, 0, -1)="",0,OFFSET(E22, 0, -1))</f>
        <v>1248.82</v>
      </c>
      <c r="F22" s="7">
        <v>5000</v>
      </c>
      <c r="G22" s="7">
        <v>6994.2</v>
      </c>
      <c r="H22" s="6" t="n">
        <f aca="true">IF(OFFSET(H22, 0, -2)="",0,OFFSET(H22, 0, -2)) - IF(OFFSET(H22, 0, -1)="",0,OFFSET(H22, 0, -1))</f>
        <v>-1994.2</v>
      </c>
      <c r="J22" s="6" t="s">
        <v>36</v>
      </c>
      <c r="K22" s="7">
        <v>0</v>
      </c>
      <c r="L22" s="7">
        <v>1650</v>
      </c>
      <c r="M22" s="6" t="n">
        <f aca="true">IF(OFFSET(M22, 0, -1)="",0,OFFSET(M22, 0, -1)) - IF(OFFSET(M22, 0, -2)="",0,OFFSET(M22, 0, -2))</f>
        <v>1650</v>
      </c>
      <c r="N22" s="6"/>
      <c r="O22" s="6"/>
      <c r="P22" s="6" t="n">
        <f aca="true">IF(OFFSET(P22, 0, -1)="",0,OFFSET(P22, 0, -1)) - IF(OFFSET(P22, 0, -2)="",0,OFFSET(P22, 0, -2))</f>
        <v>0</v>
      </c>
    </row>
    <row r="23" customFormat="false" ht="15.75" hidden="false" customHeight="false" outlineLevel="0" collapsed="false">
      <c r="B23" s="8" t="s">
        <v>37</v>
      </c>
      <c r="C23" s="9">
        <v>2000</v>
      </c>
      <c r="D23" s="9">
        <v>1872.7</v>
      </c>
      <c r="E23" s="8" t="n">
        <f aca="true">IF(OFFSET(E23, 0, -2)="",0,OFFSET(E23, 0, -2)) - IF(OFFSET(E23, 0, -1)="",0,OFFSET(E23, 0, -1))</f>
        <v>127.3</v>
      </c>
      <c r="F23" s="9">
        <v>2000</v>
      </c>
      <c r="G23" s="9">
        <v>641.68</v>
      </c>
      <c r="H23" s="8" t="n">
        <f aca="true">IF(OFFSET(H23, 0, -2)="",0,OFFSET(H23, 0, -2)) - IF(OFFSET(H23, 0, -1)="",0,OFFSET(H23, 0, -1))</f>
        <v>1358.32</v>
      </c>
      <c r="J23" s="10" t="s">
        <v>38</v>
      </c>
      <c r="K23" s="11">
        <v>0</v>
      </c>
      <c r="L23" s="11">
        <v>0</v>
      </c>
      <c r="M23" s="10" t="n">
        <f aca="true">IF(OFFSET(M23, 0, -1)="",0,OFFSET(M23, 0, -1)) - IF(OFFSET(M23, 0, -2)="",0,OFFSET(M23, 0, -2))</f>
        <v>0</v>
      </c>
      <c r="N23" s="11">
        <v>0</v>
      </c>
      <c r="O23" s="11">
        <v>475.66</v>
      </c>
      <c r="P23" s="10" t="n">
        <f aca="true">IF(OFFSET(P23, 0, -1)="",0,OFFSET(P23, 0, -1)) - IF(OFFSET(P23, 0, -2)="",0,OFFSET(P23, 0, -2))</f>
        <v>475.66</v>
      </c>
    </row>
    <row r="24" customFormat="false" ht="15.75" hidden="false" customHeight="false" outlineLevel="0" collapsed="false">
      <c r="B24" s="6" t="s">
        <v>39</v>
      </c>
      <c r="C24" s="7">
        <v>900</v>
      </c>
      <c r="D24" s="7">
        <v>780</v>
      </c>
      <c r="E24" s="6" t="n">
        <f aca="true">IF(OFFSET(E24, 0, -2)="",0,OFFSET(E24, 0, -2)) - IF(OFFSET(E24, 0, -1)="",0,OFFSET(E24, 0, -1))</f>
        <v>120</v>
      </c>
      <c r="F24" s="7">
        <v>900</v>
      </c>
      <c r="G24" s="7">
        <v>790</v>
      </c>
      <c r="H24" s="6" t="n">
        <f aca="true">IF(OFFSET(H24, 0, -2)="",0,OFFSET(H24, 0, -2)) - IF(OFFSET(H24, 0, -1)="",0,OFFSET(H24, 0, -1))</f>
        <v>110</v>
      </c>
      <c r="J24" s="6" t="s">
        <v>40</v>
      </c>
      <c r="K24" s="7">
        <v>7000</v>
      </c>
      <c r="L24" s="7">
        <v>11450.67</v>
      </c>
      <c r="M24" s="6" t="n">
        <f aca="true">IF(OFFSET(M24, 0, -1)="",0,OFFSET(M24, 0, -1)) - IF(OFFSET(M24, 0, -2)="",0,OFFSET(M24, 0, -2))</f>
        <v>4450.67</v>
      </c>
      <c r="N24" s="7">
        <v>7000</v>
      </c>
      <c r="O24" s="7">
        <v>0</v>
      </c>
      <c r="P24" s="6" t="n">
        <f aca="true">IF(OFFSET(P24, 0, -1)="",0,OFFSET(P24, 0, -1)) - IF(OFFSET(P24, 0, -2)="",0,OFFSET(P24, 0, -2))</f>
        <v>-7000</v>
      </c>
    </row>
    <row r="25" customFormat="false" ht="15.75" hidden="false" customHeight="false" outlineLevel="0" collapsed="false">
      <c r="B25" s="8" t="s">
        <v>41</v>
      </c>
      <c r="C25" s="9">
        <v>3000</v>
      </c>
      <c r="D25" s="9">
        <v>4017.3</v>
      </c>
      <c r="E25" s="8" t="n">
        <f aca="true">IF(OFFSET(E25, 0, -2)="",0,OFFSET(E25, 0, -2)) - IF(OFFSET(E25, 0, -1)="",0,OFFSET(E25, 0, -1))</f>
        <v>-1017.3</v>
      </c>
      <c r="F25" s="9">
        <v>3000</v>
      </c>
      <c r="G25" s="9">
        <v>3110.95</v>
      </c>
      <c r="H25" s="8" t="n">
        <f aca="true">IF(OFFSET(H25, 0, -2)="",0,OFFSET(H25, 0, -2)) - IF(OFFSET(H25, 0, -1)="",0,OFFSET(H25, 0, -1))</f>
        <v>-110.95</v>
      </c>
      <c r="J25" s="10" t="s">
        <v>42</v>
      </c>
      <c r="K25" s="11">
        <v>0</v>
      </c>
      <c r="L25" s="11">
        <v>0</v>
      </c>
      <c r="M25" s="10" t="n">
        <f aca="true">IF(OFFSET(M25, 0, -1)="",0,OFFSET(M25, 0, -1)) - IF(OFFSET(M25, 0, -2)="",0,OFFSET(M25, 0, -2))</f>
        <v>0</v>
      </c>
      <c r="N25" s="11">
        <v>0</v>
      </c>
      <c r="O25" s="11">
        <v>2207.43</v>
      </c>
      <c r="P25" s="10" t="n">
        <f aca="true">IF(OFFSET(P25, 0, -1)="",0,OFFSET(P25, 0, -1)) - IF(OFFSET(P25, 0, -2)="",0,OFFSET(P25, 0, -2))</f>
        <v>2207.43</v>
      </c>
    </row>
    <row r="26" customFormat="false" ht="15.75" hidden="false" customHeight="false" outlineLevel="0" collapsed="false">
      <c r="B26" s="6" t="s">
        <v>7</v>
      </c>
      <c r="C26" s="7">
        <v>1000</v>
      </c>
      <c r="D26" s="7">
        <v>1050</v>
      </c>
      <c r="E26" s="6" t="n">
        <f aca="true">IF(OFFSET(E26, 0, -2)="",0,OFFSET(E26, 0, -2)) - IF(OFFSET(E26, 0, -1)="",0,OFFSET(E26, 0, -1))</f>
        <v>-50</v>
      </c>
      <c r="F26" s="7">
        <v>1000</v>
      </c>
      <c r="G26" s="7">
        <v>410</v>
      </c>
      <c r="H26" s="6" t="n">
        <f aca="true">IF(OFFSET(H26, 0, -2)="",0,OFFSET(H26, 0, -2)) - IF(OFFSET(H26, 0, -1)="",0,OFFSET(H26, 0, -1))</f>
        <v>590</v>
      </c>
      <c r="J26" s="6" t="s">
        <v>43</v>
      </c>
      <c r="K26" s="7">
        <v>0</v>
      </c>
      <c r="L26" s="7">
        <v>22642.54</v>
      </c>
      <c r="M26" s="6" t="n">
        <f aca="true">IF(OFFSET(M26, 0, -1)="",0,OFFSET(M26, 0, -1)) - IF(OFFSET(M26, 0, -2)="",0,OFFSET(M26, 0, -2))</f>
        <v>22642.54</v>
      </c>
      <c r="N26" s="7">
        <v>0</v>
      </c>
      <c r="O26" s="7">
        <v>0</v>
      </c>
      <c r="P26" s="6" t="n">
        <f aca="true">IF(OFFSET(P26, 0, -1)="",0,OFFSET(P26, 0, -1)) - IF(OFFSET(P26, 0, -2)="",0,OFFSET(P26, 0, -2))</f>
        <v>0</v>
      </c>
    </row>
    <row r="27" customFormat="false" ht="15.75" hidden="false" customHeight="false" outlineLevel="0" collapsed="false">
      <c r="B27" s="8" t="s">
        <v>44</v>
      </c>
      <c r="C27" s="9">
        <v>8500</v>
      </c>
      <c r="D27" s="9">
        <v>3221</v>
      </c>
      <c r="E27" s="8" t="n">
        <f aca="true">IF(OFFSET(E27, 0, -2)="",0,OFFSET(E27, 0, -2)) - IF(OFFSET(E27, 0, -1)="",0,OFFSET(E27, 0, -1))</f>
        <v>5279</v>
      </c>
      <c r="F27" s="9">
        <v>8500</v>
      </c>
      <c r="G27" s="9">
        <v>7525.51</v>
      </c>
      <c r="H27" s="8" t="n">
        <f aca="true">IF(OFFSET(H27, 0, -2)="",0,OFFSET(H27, 0, -2)) - IF(OFFSET(H27, 0, -1)="",0,OFFSET(H27, 0, -1))</f>
        <v>974.49</v>
      </c>
      <c r="J27" s="15"/>
      <c r="K27" s="16" t="n">
        <f aca="false">SUM(K21:K26)</f>
        <v>7000</v>
      </c>
      <c r="L27" s="16" t="n">
        <f aca="false">SUM(L21:L26)</f>
        <v>35750.02</v>
      </c>
      <c r="M27" s="16" t="n">
        <f aca="false">SUM(M21:M26)</f>
        <v>28750.02</v>
      </c>
      <c r="N27" s="16" t="n">
        <f aca="false">SUM(N21:N26)</f>
        <v>7000</v>
      </c>
      <c r="O27" s="16" t="n">
        <f aca="false">SUM(O21:O26)</f>
        <v>2689.27</v>
      </c>
      <c r="P27" s="16" t="n">
        <f aca="false">SUM(P21:P26)</f>
        <v>-4310.73</v>
      </c>
    </row>
    <row r="28" customFormat="false" ht="15.75" hidden="false" customHeight="false" outlineLevel="0" collapsed="false">
      <c r="B28" s="6" t="s">
        <v>45</v>
      </c>
      <c r="C28" s="7">
        <v>750</v>
      </c>
      <c r="D28" s="7">
        <v>366.6</v>
      </c>
      <c r="E28" s="6" t="n">
        <f aca="true">IF(OFFSET(E28, 0, -2)="",0,OFFSET(E28, 0, -2)) - IF(OFFSET(E28, 0, -1)="",0,OFFSET(E28, 0, -1))</f>
        <v>383.4</v>
      </c>
      <c r="F28" s="7">
        <v>750</v>
      </c>
      <c r="G28" s="7">
        <v>691</v>
      </c>
      <c r="H28" s="6" t="n">
        <f aca="true">IF(OFFSET(H28, 0, -2)="",0,OFFSET(H28, 0, -2)) - IF(OFFSET(H28, 0, -1)="",0,OFFSET(H28, 0, -1))</f>
        <v>59</v>
      </c>
      <c r="J28" s="18" t="s">
        <v>46</v>
      </c>
      <c r="K28" s="19" t="n">
        <f aca="false">SUM(K6:K13)+SUM(K16:K18)+SUM(K21:K26)</f>
        <v>324300</v>
      </c>
      <c r="L28" s="19" t="n">
        <f aca="false">SUM(L6:L13)+SUM(L16:L18)+SUM(L21:L26)</f>
        <v>353453.37</v>
      </c>
      <c r="M28" s="19" t="n">
        <f aca="false">SUM(M6:M13)+SUM(M16:M18)+SUM(M21:M26)</f>
        <v>29153.37</v>
      </c>
      <c r="N28" s="19" t="n">
        <f aca="false">SUM(N6:N13)+SUM(N16:N18)+SUM(N21:N26)</f>
        <v>318000</v>
      </c>
      <c r="O28" s="19" t="n">
        <f aca="false">SUM(O6:O13)+SUM(O16:O18)+SUM(O21:O26)</f>
        <v>314931.8</v>
      </c>
      <c r="P28" s="19" t="n">
        <f aca="false">SUM(P6:P13)+SUM(P16:P18)+SUM(P21:P26)</f>
        <v>-3068.2</v>
      </c>
    </row>
    <row r="29" customFormat="false" ht="15.75" hidden="false" customHeight="false" outlineLevel="0" collapsed="false">
      <c r="B29" s="12"/>
      <c r="C29" s="13" t="n">
        <f aca="false">SUM(C22:C28)</f>
        <v>21150</v>
      </c>
      <c r="D29" s="13" t="n">
        <f aca="false">SUM(D22:D28)</f>
        <v>15058.78</v>
      </c>
      <c r="E29" s="13" t="n">
        <f aca="false">SUM(E22:E28)</f>
        <v>6091.22</v>
      </c>
      <c r="F29" s="13" t="n">
        <f aca="false">SUM(F22:F28)</f>
        <v>21150</v>
      </c>
      <c r="G29" s="13" t="n">
        <f aca="false">SUM(G22:G28)</f>
        <v>20163.34</v>
      </c>
      <c r="H29" s="13" t="n">
        <f aca="false">SUM(H22:H28)</f>
        <v>986.66</v>
      </c>
    </row>
    <row r="30" customFormat="false" ht="15.75" hidden="false" customHeight="false" outlineLevel="0" collapsed="false">
      <c r="B30" s="4" t="s">
        <v>47</v>
      </c>
      <c r="C30" s="4"/>
      <c r="D30" s="4"/>
      <c r="E30" s="4"/>
      <c r="F30" s="4"/>
      <c r="G30" s="4"/>
      <c r="H30" s="4"/>
    </row>
    <row r="31" customFormat="false" ht="15.75" hidden="false" customHeight="false" outlineLevel="0" collapsed="false">
      <c r="B31" s="8" t="s">
        <v>48</v>
      </c>
      <c r="C31" s="9">
        <v>15500</v>
      </c>
      <c r="D31" s="9">
        <v>15852.1</v>
      </c>
      <c r="E31" s="8" t="n">
        <f aca="true">IF(OFFSET(E31, 0, -2)="",0,OFFSET(E31, 0, -2)) - IF(OFFSET(E31, 0, -1)="",0,OFFSET(E31, 0, -1))</f>
        <v>-352.1</v>
      </c>
      <c r="F31" s="9">
        <v>15500</v>
      </c>
      <c r="G31" s="9">
        <v>13914.39</v>
      </c>
      <c r="H31" s="8" t="n">
        <f aca="true">IF(OFFSET(H31, 0, -2)="",0,OFFSET(H31, 0, -2)) - IF(OFFSET(H31, 0, -1)="",0,OFFSET(H31, 0, -1))</f>
        <v>1585.61</v>
      </c>
    </row>
    <row r="32" customFormat="false" ht="15.75" hidden="false" customHeight="false" outlineLevel="0" collapsed="false">
      <c r="B32" s="6" t="s">
        <v>49</v>
      </c>
      <c r="C32" s="7">
        <v>5000</v>
      </c>
      <c r="D32" s="7">
        <v>6451.9</v>
      </c>
      <c r="E32" s="6" t="n">
        <f aca="true">IF(OFFSET(E32, 0, -2)="",0,OFFSET(E32, 0, -2)) - IF(OFFSET(E32, 0, -1)="",0,OFFSET(E32, 0, -1))</f>
        <v>-1451.9</v>
      </c>
      <c r="F32" s="7">
        <v>5000</v>
      </c>
      <c r="G32" s="7">
        <v>5418.52</v>
      </c>
      <c r="H32" s="6" t="n">
        <f aca="true">IF(OFFSET(H32, 0, -2)="",0,OFFSET(H32, 0, -2)) - IF(OFFSET(H32, 0, -1)="",0,OFFSET(H32, 0, -1))</f>
        <v>-418.52</v>
      </c>
    </row>
    <row r="33" customFormat="false" ht="15.75" hidden="false" customHeight="false" outlineLevel="0" collapsed="false">
      <c r="B33" s="8" t="s">
        <v>50</v>
      </c>
      <c r="C33" s="9">
        <v>25000</v>
      </c>
      <c r="D33" s="9">
        <v>5048.51</v>
      </c>
      <c r="E33" s="8" t="n">
        <f aca="true">IF(OFFSET(E33, 0, -2)="",0,OFFSET(E33, 0, -2)) - IF(OFFSET(E33, 0, -1)="",0,OFFSET(E33, 0, -1))</f>
        <v>19951.49</v>
      </c>
      <c r="F33" s="9">
        <v>20000</v>
      </c>
      <c r="G33" s="9">
        <v>14593.82</v>
      </c>
      <c r="H33" s="8" t="n">
        <f aca="true">IF(OFFSET(H33, 0, -2)="",0,OFFSET(H33, 0, -2)) - IF(OFFSET(H33, 0, -1)="",0,OFFSET(H33, 0, -1))</f>
        <v>5406.18</v>
      </c>
    </row>
    <row r="34" customFormat="false" ht="15.75" hidden="false" customHeight="false" outlineLevel="0" collapsed="false">
      <c r="B34" s="6" t="s">
        <v>51</v>
      </c>
      <c r="C34" s="7">
        <v>0</v>
      </c>
      <c r="D34" s="7">
        <v>240</v>
      </c>
      <c r="E34" s="6" t="n">
        <f aca="true">IF(OFFSET(E34, 0, -2)="",0,OFFSET(E34, 0, -2)) - IF(OFFSET(E34, 0, -1)="",0,OFFSET(E34, 0, -1))</f>
        <v>-240</v>
      </c>
      <c r="F34" s="7">
        <v>0</v>
      </c>
      <c r="G34" s="7">
        <v>0</v>
      </c>
      <c r="H34" s="6" t="n">
        <f aca="true">IF(OFFSET(H34, 0, -2)="",0,OFFSET(H34, 0, -2)) - IF(OFFSET(H34, 0, -1)="",0,OFFSET(H34, 0, -1))</f>
        <v>0</v>
      </c>
    </row>
    <row r="35" customFormat="false" ht="15.75" hidden="false" customHeight="false" outlineLevel="0" collapsed="false">
      <c r="B35" s="8" t="s">
        <v>52</v>
      </c>
      <c r="C35" s="9">
        <v>0</v>
      </c>
      <c r="D35" s="9">
        <v>0</v>
      </c>
      <c r="E35" s="8" t="n">
        <f aca="true">IF(OFFSET(E35, 0, -2)="",0,OFFSET(E35, 0, -2)) - IF(OFFSET(E35, 0, -1)="",0,OFFSET(E35, 0, -1))</f>
        <v>0</v>
      </c>
      <c r="F35" s="9">
        <v>95000</v>
      </c>
      <c r="G35" s="9">
        <v>81760.03</v>
      </c>
      <c r="H35" s="8" t="n">
        <f aca="true">IF(OFFSET(H35, 0, -2)="",0,OFFSET(H35, 0, -2)) - IF(OFFSET(H35, 0, -1)="",0,OFFSET(H35, 0, -1))</f>
        <v>13239.97</v>
      </c>
    </row>
    <row r="36" customFormat="false" ht="15.75" hidden="false" customHeight="false" outlineLevel="0" collapsed="false">
      <c r="B36" s="6" t="s">
        <v>53</v>
      </c>
      <c r="C36" s="7">
        <v>0</v>
      </c>
      <c r="D36" s="7">
        <v>0</v>
      </c>
      <c r="E36" s="6" t="n">
        <f aca="true">IF(OFFSET(E36, 0, -2)="",0,OFFSET(E36, 0, -2)) - IF(OFFSET(E36, 0, -1)="",0,OFFSET(E36, 0, -1))</f>
        <v>0</v>
      </c>
      <c r="F36" s="7">
        <v>0</v>
      </c>
      <c r="G36" s="7">
        <v>201.6</v>
      </c>
      <c r="H36" s="6" t="n">
        <f aca="true">IF(OFFSET(H36, 0, -2)="",0,OFFSET(H36, 0, -2)) - IF(OFFSET(H36, 0, -1)="",0,OFFSET(H36, 0, -1))</f>
        <v>-201.6</v>
      </c>
    </row>
    <row r="37" customFormat="false" ht="15.75" hidden="false" customHeight="false" outlineLevel="0" collapsed="false">
      <c r="B37" s="8" t="s">
        <v>54</v>
      </c>
      <c r="C37" s="9">
        <v>0</v>
      </c>
      <c r="D37" s="9">
        <v>0</v>
      </c>
      <c r="E37" s="8" t="n">
        <f aca="true">IF(OFFSET(E37, 0, -2)="",0,OFFSET(E37, 0, -2)) - IF(OFFSET(E37, 0, -1)="",0,OFFSET(E37, 0, -1))</f>
        <v>0</v>
      </c>
      <c r="F37" s="9">
        <v>0</v>
      </c>
      <c r="G37" s="9">
        <v>0</v>
      </c>
      <c r="H37" s="8" t="n">
        <f aca="true">IF(OFFSET(H37, 0, -2)="",0,OFFSET(H37, 0, -2)) - IF(OFFSET(H37, 0, -1)="",0,OFFSET(H37, 0, -1))</f>
        <v>0</v>
      </c>
    </row>
    <row r="38" customFormat="false" ht="15.75" hidden="false" customHeight="false" outlineLevel="0" collapsed="false">
      <c r="B38" s="6" t="s">
        <v>55</v>
      </c>
      <c r="C38" s="7">
        <v>0</v>
      </c>
      <c r="D38" s="7">
        <v>0</v>
      </c>
      <c r="E38" s="6" t="n">
        <f aca="true">IF(OFFSET(E38, 0, -2)="",0,OFFSET(E38, 0, -2)) - IF(OFFSET(E38, 0, -1)="",0,OFFSET(E38, 0, -1))</f>
        <v>0</v>
      </c>
      <c r="F38" s="7">
        <v>0</v>
      </c>
      <c r="G38" s="7">
        <v>0</v>
      </c>
      <c r="H38" s="6" t="n">
        <f aca="true">IF(OFFSET(H38, 0, -2)="",0,OFFSET(H38, 0, -2)) - IF(OFFSET(H38, 0, -1)="",0,OFFSET(H38, 0, -1))</f>
        <v>0</v>
      </c>
    </row>
    <row r="39" customFormat="false" ht="15.75" hidden="false" customHeight="false" outlineLevel="0" collapsed="false">
      <c r="B39" s="8" t="s">
        <v>56</v>
      </c>
      <c r="C39" s="9">
        <v>14500</v>
      </c>
      <c r="D39" s="9">
        <v>20833.17</v>
      </c>
      <c r="E39" s="8" t="n">
        <f aca="true">IF(OFFSET(E39, 0, -2)="",0,OFFSET(E39, 0, -2)) - IF(OFFSET(E39, 0, -1)="",0,OFFSET(E39, 0, -1))</f>
        <v>-6333.17</v>
      </c>
      <c r="F39" s="9">
        <v>14500</v>
      </c>
      <c r="G39" s="9">
        <v>15461.62</v>
      </c>
      <c r="H39" s="8" t="n">
        <f aca="true">IF(OFFSET(H39, 0, -2)="",0,OFFSET(H39, 0, -2)) - IF(OFFSET(H39, 0, -1)="",0,OFFSET(H39, 0, -1))</f>
        <v>-961.620000000001</v>
      </c>
    </row>
    <row r="40" customFormat="false" ht="15.75" hidden="false" customHeight="false" outlineLevel="0" collapsed="false">
      <c r="B40" s="12"/>
      <c r="C40" s="13" t="n">
        <f aca="false">SUM(C31:C39)</f>
        <v>60000</v>
      </c>
      <c r="D40" s="13" t="n">
        <f aca="false">SUM(D31:D39)</f>
        <v>48425.68</v>
      </c>
      <c r="E40" s="13" t="n">
        <f aca="false">SUM(E31:E39)</f>
        <v>11574.32</v>
      </c>
      <c r="F40" s="13" t="n">
        <f aca="false">SUM(F31:F39)</f>
        <v>150000</v>
      </c>
      <c r="G40" s="13" t="n">
        <f aca="false">SUM(G31:G39)</f>
        <v>131349.98</v>
      </c>
      <c r="H40" s="13" t="n">
        <f aca="false">SUM(H31:H39)</f>
        <v>18650.02</v>
      </c>
    </row>
    <row r="41" customFormat="false" ht="15.75" hidden="false" customHeight="false" outlineLevel="0" collapsed="false">
      <c r="B41" s="4" t="s">
        <v>57</v>
      </c>
      <c r="C41" s="4"/>
      <c r="D41" s="4"/>
      <c r="E41" s="4"/>
      <c r="F41" s="4"/>
      <c r="G41" s="4"/>
      <c r="H41" s="4"/>
    </row>
    <row r="42" customFormat="false" ht="15.75" hidden="false" customHeight="false" outlineLevel="0" collapsed="false">
      <c r="B42" s="6" t="s">
        <v>58</v>
      </c>
      <c r="C42" s="7">
        <v>500</v>
      </c>
      <c r="D42" s="7">
        <v>1</v>
      </c>
      <c r="E42" s="6" t="n">
        <f aca="true">IF(OFFSET(E42, 0, -2)="",0,OFFSET(E42, 0, -2)) - IF(OFFSET(E42, 0, -1)="",0,OFFSET(E42, 0, -1))</f>
        <v>499</v>
      </c>
      <c r="F42" s="7">
        <v>500</v>
      </c>
      <c r="G42" s="7">
        <v>0</v>
      </c>
      <c r="H42" s="6" t="n">
        <f aca="true">IF(OFFSET(H42, 0, -2)="",0,OFFSET(H42, 0, -2)) - IF(OFFSET(H42, 0, -1)="",0,OFFSET(H42, 0, -1))</f>
        <v>500</v>
      </c>
    </row>
    <row r="43" customFormat="false" ht="15.75" hidden="false" customHeight="false" outlineLevel="0" collapsed="false">
      <c r="B43" s="8" t="s">
        <v>59</v>
      </c>
      <c r="C43" s="9">
        <v>1000</v>
      </c>
      <c r="D43" s="9">
        <v>300</v>
      </c>
      <c r="E43" s="8" t="n">
        <f aca="true">IF(OFFSET(E43, 0, -2)="",0,OFFSET(E43, 0, -2)) - IF(OFFSET(E43, 0, -1)="",0,OFFSET(E43, 0, -1))</f>
        <v>700</v>
      </c>
      <c r="F43" s="9">
        <v>1000</v>
      </c>
      <c r="G43" s="9">
        <v>0</v>
      </c>
      <c r="H43" s="8" t="n">
        <f aca="true">IF(OFFSET(H43, 0, -2)="",0,OFFSET(H43, 0, -2)) - IF(OFFSET(H43, 0, -1)="",0,OFFSET(H43, 0, -1))</f>
        <v>1000</v>
      </c>
    </row>
    <row r="44" customFormat="false" ht="15.75" hidden="false" customHeight="false" outlineLevel="0" collapsed="false">
      <c r="B44" s="12"/>
      <c r="C44" s="13" t="n">
        <f aca="false">SUM(C42:C43)</f>
        <v>1500</v>
      </c>
      <c r="D44" s="13" t="n">
        <f aca="false">SUM(D42:D43)</f>
        <v>301</v>
      </c>
      <c r="E44" s="13" t="n">
        <f aca="false">SUM(E42:E43)</f>
        <v>1199</v>
      </c>
      <c r="F44" s="13" t="n">
        <f aca="false">SUM(F42:F43)</f>
        <v>1500</v>
      </c>
      <c r="G44" s="13" t="n">
        <f aca="false">SUM(G42:G43)</f>
        <v>0</v>
      </c>
      <c r="H44" s="13" t="n">
        <f aca="false">SUM(H42:H43)</f>
        <v>1500</v>
      </c>
    </row>
    <row r="45" customFormat="false" ht="15.75" hidden="false" customHeight="false" outlineLevel="0" collapsed="false">
      <c r="B45" s="18" t="s">
        <v>60</v>
      </c>
      <c r="C45" s="19" t="n">
        <f aca="false">SUM(C6:C12)+SUM(C15)+SUM(C18:C19)+SUM(C22:C28)+SUM(C31:C39)+SUM(C42:C43)</f>
        <v>247650</v>
      </c>
      <c r="D45" s="19" t="n">
        <f aca="false">SUM(D6:D12)+SUM(D15)+SUM(D18:D19)+SUM(D22:D28)+SUM(D31:D39)+SUM(D42:D43)</f>
        <v>248648.62</v>
      </c>
      <c r="E45" s="19" t="n">
        <f aca="false">SUM(E6:E12)+SUM(E15)+SUM(E18:E19)+SUM(E22:E28)+SUM(E31:E39)+SUM(E42:E43)</f>
        <v>-998.620000000001</v>
      </c>
      <c r="F45" s="19" t="n">
        <f aca="false">SUM(F6:F12)+SUM(F15)+SUM(F18:F19)+SUM(F22:F28)+SUM(F31:F39)+SUM(F42:F43)</f>
        <v>344550</v>
      </c>
      <c r="G45" s="19" t="n">
        <f aca="false">SUM(G6:G12)+SUM(G15)+SUM(G18:G19)+SUM(G22:G28)+SUM(G31:G39)+SUM(G42:G43)</f>
        <v>322979.53</v>
      </c>
      <c r="H45" s="19" t="n">
        <f aca="false">SUM(H6:H12)+SUM(H15)+SUM(H18:H19)+SUM(H22:H28)+SUM(H31:H39)+SUM(H42:H43)</f>
        <v>21570.47</v>
      </c>
    </row>
    <row r="46" customFormat="false" ht="15.75" hidden="false" customHeight="false" outlineLevel="0" collapsed="false">
      <c r="B46" s="18" t="str">
        <f aca="false">IF(COUNT(C46:H46)=0,"","Gewinn / Verlust")</f>
        <v>Gewinn / Verlust</v>
      </c>
      <c r="C46" s="19" t="n">
        <f aca="false">(K28)-(C45)</f>
        <v>76650</v>
      </c>
      <c r="D46" s="19" t="n">
        <f aca="false">(L28)-(D45)</f>
        <v>104804.75</v>
      </c>
      <c r="E46" s="18"/>
      <c r="F46" s="19" t="n">
        <f aca="false">(N28)-(F45)</f>
        <v>-26550</v>
      </c>
      <c r="G46" s="19" t="n">
        <f aca="false">(O28)-(G45)</f>
        <v>-8047.72999999998</v>
      </c>
      <c r="H46" s="18"/>
      <c r="I46" s="18"/>
      <c r="J46" s="18" t="str">
        <f aca="false">IF(COUNT(K46:P46)=0,"","Gewinn / Verlust")</f>
        <v>Gewinn / Verlust</v>
      </c>
      <c r="K46" s="19" t="n">
        <f aca="false">(K28)-(C45)</f>
        <v>76650</v>
      </c>
      <c r="L46" s="19" t="n">
        <f aca="false">(L28)-(D45)</f>
        <v>104804.75</v>
      </c>
      <c r="M46" s="18"/>
      <c r="N46" s="19" t="n">
        <f aca="false">(N28)-(F45)</f>
        <v>-26550</v>
      </c>
      <c r="O46" s="19" t="n">
        <f aca="false">(O28)-(G45)</f>
        <v>-8047.72999999998</v>
      </c>
      <c r="P46" s="18"/>
    </row>
  </sheetData>
  <mergeCells count="1">
    <mergeCell ref="B2:P2"/>
  </mergeCell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&amp;LLU &gt; _Kanton Rechnungsjahr 2025&amp;C &amp;R exportiert am 28.04.2026 - gedruckt am &amp;D (&amp;T) Seite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R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8.83203125" defaultRowHeight="15.7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9.33"/>
    <col collapsed="false" customWidth="true" hidden="false" outlineLevel="0" max="3" min="3" style="0" width="12.83"/>
    <col collapsed="false" customWidth="true" hidden="false" outlineLevel="0" max="4" min="4" style="0" width="2"/>
    <col collapsed="false" customWidth="true" hidden="false" outlineLevel="0" max="5" min="5" style="0" width="31.67"/>
    <col collapsed="false" customWidth="true" hidden="false" outlineLevel="0" max="6" min="6" style="0" width="12.83"/>
    <col collapsed="false" customWidth="true" hidden="false" outlineLevel="0" max="26" min="26" style="0" width="9.16"/>
  </cols>
  <sheetData>
    <row r="2" customFormat="false" ht="24" hidden="false" customHeight="true" outlineLevel="0" collapsed="false">
      <c r="B2" s="1" t="s">
        <v>108</v>
      </c>
      <c r="C2" s="1"/>
      <c r="D2" s="1"/>
      <c r="E2" s="1"/>
      <c r="F2" s="1"/>
    </row>
    <row r="4" customFormat="false" ht="16.15" hidden="false" customHeight="false" outlineLevel="0" collapsed="false">
      <c r="B4" s="2" t="s">
        <v>62</v>
      </c>
      <c r="C4" s="3"/>
      <c r="E4" s="2" t="s">
        <v>63</v>
      </c>
      <c r="F4" s="3"/>
    </row>
    <row r="5" customFormat="false" ht="15.75" hidden="false" customHeight="false" outlineLevel="0" collapsed="false">
      <c r="B5" s="4" t="s">
        <v>64</v>
      </c>
      <c r="C5" s="4"/>
      <c r="E5" s="5" t="s">
        <v>65</v>
      </c>
      <c r="F5" s="5"/>
    </row>
    <row r="6" customFormat="false" ht="15.75" hidden="false" customHeight="false" outlineLevel="0" collapsed="false">
      <c r="B6" s="6" t="s">
        <v>66</v>
      </c>
      <c r="C6" s="7">
        <v>3634.35</v>
      </c>
      <c r="E6" s="6" t="s">
        <v>67</v>
      </c>
      <c r="F6" s="7">
        <v>7902.25</v>
      </c>
    </row>
    <row r="7" customFormat="false" ht="15.75" hidden="false" customHeight="false" outlineLevel="0" collapsed="false">
      <c r="B7" s="8" t="s">
        <v>68</v>
      </c>
      <c r="C7" s="9">
        <v>89104.16</v>
      </c>
      <c r="E7" s="10" t="s">
        <v>69</v>
      </c>
      <c r="F7" s="11">
        <v>0</v>
      </c>
    </row>
    <row r="8" customFormat="false" ht="15.75" hidden="false" customHeight="false" outlineLevel="0" collapsed="false">
      <c r="B8" s="6" t="s">
        <v>70</v>
      </c>
      <c r="C8" s="7">
        <v>6485.43</v>
      </c>
      <c r="E8" s="6" t="s">
        <v>71</v>
      </c>
      <c r="F8" s="7">
        <v>0</v>
      </c>
    </row>
    <row r="9" customFormat="false" ht="15.75" hidden="false" customHeight="false" outlineLevel="0" collapsed="false">
      <c r="B9" s="8" t="s">
        <v>72</v>
      </c>
      <c r="C9" s="9">
        <v>30735.33</v>
      </c>
      <c r="E9" s="10" t="s">
        <v>73</v>
      </c>
      <c r="F9" s="11">
        <v>0</v>
      </c>
    </row>
    <row r="10" customFormat="false" ht="15.75" hidden="false" customHeight="false" outlineLevel="0" collapsed="false">
      <c r="B10" s="6" t="s">
        <v>74</v>
      </c>
      <c r="C10" s="7">
        <v>7530</v>
      </c>
      <c r="E10" s="6" t="s">
        <v>75</v>
      </c>
      <c r="F10" s="7">
        <v>-767.2</v>
      </c>
    </row>
    <row r="11" customFormat="false" ht="15.75" hidden="false" customHeight="false" outlineLevel="0" collapsed="false">
      <c r="B11" s="8" t="s">
        <v>76</v>
      </c>
      <c r="C11" s="9">
        <v>831.55</v>
      </c>
      <c r="E11" s="10" t="s">
        <v>77</v>
      </c>
      <c r="F11" s="11">
        <v>1519.2</v>
      </c>
    </row>
    <row r="12" customFormat="false" ht="15.75" hidden="false" customHeight="false" outlineLevel="0" collapsed="false">
      <c r="B12" s="6" t="s">
        <v>78</v>
      </c>
      <c r="C12" s="7">
        <v>0</v>
      </c>
      <c r="E12" s="6" t="s">
        <v>79</v>
      </c>
      <c r="F12" s="7">
        <v>-292.5</v>
      </c>
    </row>
    <row r="13" customFormat="false" ht="15.75" hidden="false" customHeight="false" outlineLevel="0" collapsed="false">
      <c r="B13" s="8" t="s">
        <v>80</v>
      </c>
      <c r="C13" s="9">
        <v>0</v>
      </c>
      <c r="E13" s="10" t="s">
        <v>81</v>
      </c>
      <c r="F13" s="11">
        <v>-2649.2</v>
      </c>
    </row>
    <row r="14" customFormat="false" ht="15.75" hidden="false" customHeight="false" outlineLevel="0" collapsed="false">
      <c r="B14" s="6" t="s">
        <v>82</v>
      </c>
      <c r="C14" s="7">
        <v>25.04</v>
      </c>
      <c r="E14" s="6" t="s">
        <v>83</v>
      </c>
      <c r="F14" s="7">
        <v>0</v>
      </c>
    </row>
    <row r="15" customFormat="false" ht="15.75" hidden="false" customHeight="false" outlineLevel="0" collapsed="false">
      <c r="B15" s="8" t="s">
        <v>84</v>
      </c>
      <c r="C15" s="9">
        <v>0</v>
      </c>
      <c r="E15" s="10" t="s">
        <v>85</v>
      </c>
      <c r="F15" s="11">
        <v>0</v>
      </c>
    </row>
    <row r="16" customFormat="false" ht="15.75" hidden="false" customHeight="false" outlineLevel="0" collapsed="false">
      <c r="B16" s="12"/>
      <c r="C16" s="13" t="n">
        <f aca="false">SUM(C6:C15)</f>
        <v>138345.86</v>
      </c>
      <c r="E16" s="6" t="s">
        <v>86</v>
      </c>
      <c r="F16" s="7">
        <v>0</v>
      </c>
    </row>
    <row r="17" customFormat="false" ht="15.75" hidden="false" customHeight="false" outlineLevel="0" collapsed="false">
      <c r="B17" s="4" t="s">
        <v>87</v>
      </c>
      <c r="C17" s="4"/>
      <c r="E17" s="10" t="s">
        <v>88</v>
      </c>
      <c r="F17" s="11">
        <v>34318.56</v>
      </c>
    </row>
    <row r="18" customFormat="false" ht="15.75" hidden="false" customHeight="false" outlineLevel="0" collapsed="false">
      <c r="B18" s="6" t="s">
        <v>89</v>
      </c>
      <c r="C18" s="7">
        <v>0</v>
      </c>
      <c r="E18" s="6" t="s">
        <v>90</v>
      </c>
      <c r="F18" s="7">
        <v>1199.8</v>
      </c>
    </row>
    <row r="19" customFormat="false" ht="15.75" hidden="false" customHeight="false" outlineLevel="0" collapsed="false">
      <c r="B19" s="8" t="s">
        <v>91</v>
      </c>
      <c r="C19" s="9">
        <v>1</v>
      </c>
      <c r="E19" s="10" t="s">
        <v>92</v>
      </c>
      <c r="F19" s="11">
        <v>1752.32</v>
      </c>
    </row>
    <row r="20" customFormat="false" ht="15.75" hidden="false" customHeight="false" outlineLevel="0" collapsed="false">
      <c r="B20" s="6" t="s">
        <v>93</v>
      </c>
      <c r="C20" s="7">
        <v>1</v>
      </c>
      <c r="E20" s="15"/>
      <c r="F20" s="16" t="n">
        <f aca="false">SUM(F6:F19)</f>
        <v>42983.23</v>
      </c>
    </row>
    <row r="21" customFormat="false" ht="15.75" hidden="false" customHeight="false" outlineLevel="0" collapsed="false">
      <c r="B21" s="12"/>
      <c r="C21" s="13" t="n">
        <f aca="false">SUM(C18:C20)</f>
        <v>2</v>
      </c>
      <c r="E21" s="5" t="s">
        <v>97</v>
      </c>
      <c r="F21" s="5"/>
    </row>
    <row r="22" customFormat="false" ht="15.75" hidden="false" customHeight="false" outlineLevel="0" collapsed="false">
      <c r="B22" s="18" t="s">
        <v>96</v>
      </c>
      <c r="C22" s="19" t="n">
        <f aca="false">SUM(C6:C15)+SUM(C18:C20)</f>
        <v>138347.86</v>
      </c>
      <c r="E22" s="6" t="s">
        <v>97</v>
      </c>
      <c r="F22" s="7">
        <v>95364.63</v>
      </c>
    </row>
    <row r="23" customFormat="false" ht="15.75" hidden="false" customHeight="false" outlineLevel="0" collapsed="false">
      <c r="E23" s="10" t="s">
        <v>98</v>
      </c>
      <c r="F23" s="11">
        <v>0</v>
      </c>
    </row>
    <row r="24" customFormat="false" ht="15.75" hidden="false" customHeight="false" outlineLevel="0" collapsed="false">
      <c r="E24" s="6" t="s">
        <v>99</v>
      </c>
      <c r="F24" s="7">
        <v>0</v>
      </c>
    </row>
    <row r="25" customFormat="false" ht="15.75" hidden="false" customHeight="false" outlineLevel="0" collapsed="false">
      <c r="E25" s="15"/>
      <c r="F25" s="16" t="n">
        <f aca="false">SUM(F22:F24)</f>
        <v>95364.63</v>
      </c>
    </row>
    <row r="26" customFormat="false" ht="15.75" hidden="false" customHeight="false" outlineLevel="0" collapsed="false">
      <c r="E26" s="18" t="s">
        <v>100</v>
      </c>
      <c r="F26" s="19" t="n">
        <f aca="false">SUM(F6:F19)+SUM(F22:F24)</f>
        <v>138347.86</v>
      </c>
    </row>
    <row r="27" customFormat="false" ht="15.75" hidden="false" customHeight="false" outlineLevel="0" collapsed="false">
      <c r="B27" s="20" t="str">
        <f aca="false">IF((C22-F26&lt;-0.001),"Fehlbetrag, bitte korrigieren","")</f>
        <v/>
      </c>
      <c r="C27" s="20" t="str">
        <f aca="false">IF((C22-F26&lt;-0.001),(F26)-(C22),"")</f>
        <v/>
      </c>
      <c r="D27" s="18"/>
      <c r="E27" s="20" t="str">
        <f aca="false">IF((C22-F26&gt;0.001),"Fehlbetrag, bitte korrigieren","")</f>
        <v/>
      </c>
      <c r="F27" s="20" t="str">
        <f aca="false">IF((C22-F26&gt;0.001),(C22)-(F26),"")</f>
        <v/>
      </c>
    </row>
    <row r="30" customFormat="false" ht="15.75" hidden="false" customHeight="false" outlineLevel="0" collapsed="false">
      <c r="B30" s="21" t="str">
        <f aca="false">IF((C22-F26&lt;-0.001),"Die Summe beider Seiten der Bilanz muss zu Beginn der Buchungsperiode gleich sein. Sonst ist der Gewinn falsch. Korrigiere die Eröffnungsbilanz in Kontenplan -&gt; Konten bearbeiten -&gt; Eröffnungsbilanz.","")</f>
        <v/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</sheetData>
  <mergeCells count="2">
    <mergeCell ref="B2:F2"/>
    <mergeCell ref="B30:R30"/>
  </mergeCell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&amp;LLU &gt; _Kanton Rechnungsjahr 2025&amp;C &amp;R exportiert am 28.04.2026 - gedruckt am &amp;D (&amp;T) 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6" activeCellId="0" sqref="F46"/>
    </sheetView>
  </sheetViews>
  <sheetFormatPr defaultColWidth="8.83203125" defaultRowHeight="15.7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5.33"/>
    <col collapsed="false" customWidth="true" hidden="false" outlineLevel="0" max="3" min="3" style="0" width="10.83"/>
    <col collapsed="false" customWidth="true" hidden="false" outlineLevel="0" max="4" min="4" style="0" width="2"/>
    <col collapsed="false" customWidth="true" hidden="false" outlineLevel="0" max="5" min="5" style="0" width="50.5"/>
    <col collapsed="false" customWidth="true" hidden="false" outlineLevel="0" max="6" min="6" style="0" width="10.83"/>
    <col collapsed="false" customWidth="true" hidden="false" outlineLevel="0" max="26" min="26" style="0" width="9.16"/>
  </cols>
  <sheetData>
    <row r="2" customFormat="false" ht="24" hidden="false" customHeight="true" outlineLevel="0" collapsed="false">
      <c r="B2" s="1" t="s">
        <v>109</v>
      </c>
      <c r="C2" s="1"/>
      <c r="D2" s="1"/>
      <c r="E2" s="1"/>
      <c r="F2" s="1"/>
    </row>
    <row r="4" customFormat="false" ht="16.15" hidden="false" customHeight="false" outlineLevel="0" collapsed="false">
      <c r="B4" s="2" t="s">
        <v>1</v>
      </c>
      <c r="C4" s="3" t="s">
        <v>49</v>
      </c>
      <c r="E4" s="2" t="s">
        <v>5</v>
      </c>
      <c r="F4" s="3" t="s">
        <v>49</v>
      </c>
    </row>
    <row r="5" customFormat="false" ht="15.75" hidden="false" customHeight="false" outlineLevel="0" collapsed="false">
      <c r="B5" s="4" t="s">
        <v>6</v>
      </c>
      <c r="C5" s="4"/>
      <c r="E5" s="5" t="s">
        <v>7</v>
      </c>
      <c r="F5" s="5"/>
    </row>
    <row r="6" customFormat="false" ht="15.75" hidden="false" customHeight="false" outlineLevel="0" collapsed="false">
      <c r="B6" s="6" t="s">
        <v>8</v>
      </c>
      <c r="C6" s="7">
        <v>0</v>
      </c>
      <c r="E6" s="6" t="s">
        <v>9</v>
      </c>
      <c r="F6" s="7">
        <v>0</v>
      </c>
    </row>
    <row r="7" customFormat="false" ht="15.75" hidden="false" customHeight="false" outlineLevel="0" collapsed="false">
      <c r="B7" s="8" t="s">
        <v>10</v>
      </c>
      <c r="C7" s="9">
        <v>0</v>
      </c>
      <c r="E7" s="10" t="s">
        <v>11</v>
      </c>
      <c r="F7" s="11">
        <v>0</v>
      </c>
    </row>
    <row r="8" customFormat="false" ht="15.75" hidden="false" customHeight="false" outlineLevel="0" collapsed="false">
      <c r="B8" s="6" t="s">
        <v>12</v>
      </c>
      <c r="C8" s="7">
        <v>0</v>
      </c>
      <c r="E8" s="6" t="s">
        <v>13</v>
      </c>
      <c r="F8" s="7">
        <v>0</v>
      </c>
    </row>
    <row r="9" customFormat="false" ht="15.75" hidden="false" customHeight="false" outlineLevel="0" collapsed="false">
      <c r="B9" s="8" t="s">
        <v>14</v>
      </c>
      <c r="C9" s="9">
        <v>0</v>
      </c>
      <c r="E9" s="10" t="s">
        <v>15</v>
      </c>
      <c r="F9" s="11">
        <v>0</v>
      </c>
    </row>
    <row r="10" customFormat="false" ht="15.75" hidden="false" customHeight="false" outlineLevel="0" collapsed="false">
      <c r="B10" s="6" t="s">
        <v>16</v>
      </c>
      <c r="C10" s="7">
        <v>0</v>
      </c>
      <c r="E10" s="6" t="s">
        <v>17</v>
      </c>
      <c r="F10" s="7">
        <v>0</v>
      </c>
    </row>
    <row r="11" customFormat="false" ht="15.75" hidden="false" customHeight="false" outlineLevel="0" collapsed="false">
      <c r="B11" s="8" t="s">
        <v>18</v>
      </c>
      <c r="C11" s="9">
        <v>0</v>
      </c>
      <c r="E11" s="10" t="s">
        <v>19</v>
      </c>
      <c r="F11" s="11">
        <v>0</v>
      </c>
    </row>
    <row r="12" customFormat="false" ht="15.75" hidden="false" customHeight="false" outlineLevel="0" collapsed="false">
      <c r="B12" s="6" t="s">
        <v>20</v>
      </c>
      <c r="C12" s="7">
        <v>0</v>
      </c>
      <c r="E12" s="6" t="s">
        <v>21</v>
      </c>
      <c r="F12" s="7">
        <v>0</v>
      </c>
    </row>
    <row r="13" customFormat="false" ht="15.75" hidden="false" customHeight="false" outlineLevel="0" collapsed="false">
      <c r="B13" s="12"/>
      <c r="C13" s="13" t="n">
        <f aca="false">SUM(C6:C12)</f>
        <v>0</v>
      </c>
      <c r="E13" s="10" t="s">
        <v>22</v>
      </c>
      <c r="F13" s="11">
        <v>0</v>
      </c>
    </row>
    <row r="14" customFormat="false" ht="15.75" hidden="false" customHeight="false" outlineLevel="0" collapsed="false">
      <c r="B14" s="4" t="s">
        <v>23</v>
      </c>
      <c r="C14" s="4"/>
      <c r="E14" s="15"/>
      <c r="F14" s="16" t="n">
        <f aca="false">SUM(F6:F13)</f>
        <v>0</v>
      </c>
    </row>
    <row r="15" customFormat="false" ht="15.75" hidden="false" customHeight="false" outlineLevel="0" collapsed="false">
      <c r="B15" s="8" t="s">
        <v>24</v>
      </c>
      <c r="C15" s="9">
        <v>0</v>
      </c>
      <c r="E15" s="5" t="s">
        <v>25</v>
      </c>
      <c r="F15" s="5"/>
    </row>
    <row r="16" customFormat="false" ht="15.75" hidden="false" customHeight="false" outlineLevel="0" collapsed="false">
      <c r="B16" s="12"/>
      <c r="C16" s="13" t="n">
        <f aca="false">SUM(C15)</f>
        <v>0</v>
      </c>
      <c r="E16" s="6" t="s">
        <v>26</v>
      </c>
      <c r="F16" s="7">
        <v>0</v>
      </c>
    </row>
    <row r="17" customFormat="false" ht="15.75" hidden="false" customHeight="false" outlineLevel="0" collapsed="false">
      <c r="B17" s="4" t="s">
        <v>27</v>
      </c>
      <c r="C17" s="4"/>
      <c r="E17" s="10" t="s">
        <v>28</v>
      </c>
      <c r="F17" s="11">
        <v>0</v>
      </c>
    </row>
    <row r="18" customFormat="false" ht="15.75" hidden="false" customHeight="false" outlineLevel="0" collapsed="false">
      <c r="B18" s="6" t="s">
        <v>29</v>
      </c>
      <c r="C18" s="7">
        <v>0</v>
      </c>
      <c r="E18" s="6" t="s">
        <v>30</v>
      </c>
      <c r="F18" s="7">
        <v>0</v>
      </c>
    </row>
    <row r="19" customFormat="false" ht="15.75" hidden="false" customHeight="false" outlineLevel="0" collapsed="false">
      <c r="B19" s="8" t="s">
        <v>31</v>
      </c>
      <c r="C19" s="9">
        <v>0</v>
      </c>
      <c r="E19" s="15"/>
      <c r="F19" s="16" t="n">
        <f aca="false">SUM(F16:F18)</f>
        <v>0</v>
      </c>
    </row>
    <row r="20" customFormat="false" ht="15.75" hidden="false" customHeight="false" outlineLevel="0" collapsed="false">
      <c r="B20" s="12"/>
      <c r="C20" s="13" t="n">
        <f aca="false">SUM(C18:C19)</f>
        <v>0</v>
      </c>
      <c r="E20" s="5" t="s">
        <v>32</v>
      </c>
      <c r="F20" s="5"/>
    </row>
    <row r="21" customFormat="false" ht="15.75" hidden="false" customHeight="false" outlineLevel="0" collapsed="false">
      <c r="B21" s="4" t="s">
        <v>33</v>
      </c>
      <c r="C21" s="4"/>
      <c r="E21" s="10" t="s">
        <v>34</v>
      </c>
      <c r="F21" s="11">
        <v>0</v>
      </c>
    </row>
    <row r="22" customFormat="false" ht="15.75" hidden="false" customHeight="false" outlineLevel="0" collapsed="false">
      <c r="B22" s="6" t="s">
        <v>35</v>
      </c>
      <c r="C22" s="7">
        <v>0</v>
      </c>
      <c r="E22" s="6" t="s">
        <v>36</v>
      </c>
      <c r="F22" s="7">
        <v>0</v>
      </c>
    </row>
    <row r="23" customFormat="false" ht="15.75" hidden="false" customHeight="false" outlineLevel="0" collapsed="false">
      <c r="B23" s="8" t="s">
        <v>37</v>
      </c>
      <c r="C23" s="9">
        <v>0</v>
      </c>
      <c r="E23" s="10" t="s">
        <v>38</v>
      </c>
      <c r="F23" s="11">
        <v>0</v>
      </c>
    </row>
    <row r="24" customFormat="false" ht="15.75" hidden="false" customHeight="false" outlineLevel="0" collapsed="false">
      <c r="B24" s="6" t="s">
        <v>39</v>
      </c>
      <c r="C24" s="7">
        <v>0</v>
      </c>
      <c r="E24" s="6" t="s">
        <v>40</v>
      </c>
      <c r="F24" s="7">
        <v>0</v>
      </c>
    </row>
    <row r="25" customFormat="false" ht="15.75" hidden="false" customHeight="false" outlineLevel="0" collapsed="false">
      <c r="B25" s="8" t="s">
        <v>41</v>
      </c>
      <c r="C25" s="9">
        <v>0</v>
      </c>
      <c r="E25" s="10" t="s">
        <v>42</v>
      </c>
      <c r="F25" s="11">
        <v>0</v>
      </c>
    </row>
    <row r="26" customFormat="false" ht="15.75" hidden="false" customHeight="false" outlineLevel="0" collapsed="false">
      <c r="B26" s="6" t="s">
        <v>7</v>
      </c>
      <c r="C26" s="7">
        <v>0</v>
      </c>
      <c r="E26" s="6" t="s">
        <v>43</v>
      </c>
      <c r="F26" s="7">
        <v>0</v>
      </c>
    </row>
    <row r="27" customFormat="false" ht="15.75" hidden="false" customHeight="false" outlineLevel="0" collapsed="false">
      <c r="B27" s="8" t="s">
        <v>44</v>
      </c>
      <c r="C27" s="9">
        <v>0</v>
      </c>
      <c r="E27" s="15"/>
      <c r="F27" s="16" t="n">
        <f aca="false">SUM(F21:F26)</f>
        <v>0</v>
      </c>
    </row>
    <row r="28" customFormat="false" ht="15.75" hidden="false" customHeight="false" outlineLevel="0" collapsed="false">
      <c r="B28" s="6" t="s">
        <v>45</v>
      </c>
      <c r="C28" s="7">
        <v>0</v>
      </c>
      <c r="E28" s="18" t="s">
        <v>46</v>
      </c>
      <c r="F28" s="19" t="n">
        <f aca="false">SUM(F6:F13)+SUM(F16:F18)+SUM(F21:F26)</f>
        <v>0</v>
      </c>
    </row>
    <row r="29" customFormat="false" ht="15.75" hidden="false" customHeight="false" outlineLevel="0" collapsed="false">
      <c r="B29" s="12"/>
      <c r="C29" s="13" t="n">
        <f aca="false">SUM(C22:C28)</f>
        <v>0</v>
      </c>
    </row>
    <row r="30" customFormat="false" ht="15.75" hidden="false" customHeight="false" outlineLevel="0" collapsed="false">
      <c r="B30" s="4" t="s">
        <v>47</v>
      </c>
      <c r="C30" s="4"/>
    </row>
    <row r="31" customFormat="false" ht="15.75" hidden="false" customHeight="false" outlineLevel="0" collapsed="false">
      <c r="B31" s="8" t="s">
        <v>48</v>
      </c>
      <c r="C31" s="9">
        <v>0</v>
      </c>
    </row>
    <row r="32" customFormat="false" ht="15.75" hidden="false" customHeight="false" outlineLevel="0" collapsed="false">
      <c r="B32" s="6" t="s">
        <v>49</v>
      </c>
      <c r="C32" s="7">
        <v>600</v>
      </c>
    </row>
    <row r="33" customFormat="false" ht="15.75" hidden="false" customHeight="false" outlineLevel="0" collapsed="false">
      <c r="B33" s="8" t="s">
        <v>50</v>
      </c>
      <c r="C33" s="9">
        <v>0</v>
      </c>
    </row>
    <row r="34" customFormat="false" ht="15.75" hidden="false" customHeight="false" outlineLevel="0" collapsed="false">
      <c r="B34" s="6" t="s">
        <v>51</v>
      </c>
      <c r="C34" s="7">
        <v>0</v>
      </c>
    </row>
    <row r="35" customFormat="false" ht="15.75" hidden="false" customHeight="false" outlineLevel="0" collapsed="false">
      <c r="B35" s="8" t="s">
        <v>52</v>
      </c>
      <c r="C35" s="9">
        <v>0</v>
      </c>
    </row>
    <row r="36" customFormat="false" ht="15.75" hidden="false" customHeight="false" outlineLevel="0" collapsed="false">
      <c r="B36" s="6" t="s">
        <v>53</v>
      </c>
      <c r="C36" s="7">
        <v>0</v>
      </c>
    </row>
    <row r="37" customFormat="false" ht="15.75" hidden="false" customHeight="false" outlineLevel="0" collapsed="false">
      <c r="B37" s="8" t="s">
        <v>54</v>
      </c>
      <c r="C37" s="9">
        <v>0</v>
      </c>
    </row>
    <row r="38" customFormat="false" ht="15.75" hidden="false" customHeight="false" outlineLevel="0" collapsed="false">
      <c r="B38" s="6" t="s">
        <v>55</v>
      </c>
      <c r="C38" s="7">
        <v>0</v>
      </c>
    </row>
    <row r="39" customFormat="false" ht="15.75" hidden="false" customHeight="false" outlineLevel="0" collapsed="false">
      <c r="B39" s="8" t="s">
        <v>56</v>
      </c>
      <c r="C39" s="9">
        <v>0</v>
      </c>
    </row>
    <row r="40" customFormat="false" ht="15.75" hidden="false" customHeight="false" outlineLevel="0" collapsed="false">
      <c r="B40" s="12"/>
      <c r="C40" s="13" t="n">
        <f aca="false">SUM(C31:C39)</f>
        <v>600</v>
      </c>
    </row>
    <row r="41" customFormat="false" ht="15.75" hidden="false" customHeight="false" outlineLevel="0" collapsed="false">
      <c r="B41" s="4" t="s">
        <v>57</v>
      </c>
      <c r="C41" s="4"/>
    </row>
    <row r="42" customFormat="false" ht="15.75" hidden="false" customHeight="false" outlineLevel="0" collapsed="false">
      <c r="B42" s="6" t="s">
        <v>58</v>
      </c>
      <c r="C42" s="7">
        <v>0</v>
      </c>
    </row>
    <row r="43" customFormat="false" ht="15.75" hidden="false" customHeight="false" outlineLevel="0" collapsed="false">
      <c r="B43" s="8" t="s">
        <v>59</v>
      </c>
      <c r="C43" s="9">
        <v>0</v>
      </c>
    </row>
    <row r="44" customFormat="false" ht="15.75" hidden="false" customHeight="false" outlineLevel="0" collapsed="false">
      <c r="B44" s="12"/>
      <c r="C44" s="13" t="n">
        <f aca="false">SUM(C42:C43)</f>
        <v>0</v>
      </c>
    </row>
    <row r="45" customFormat="false" ht="15.75" hidden="false" customHeight="false" outlineLevel="0" collapsed="false">
      <c r="B45" s="18" t="s">
        <v>60</v>
      </c>
      <c r="C45" s="19" t="n">
        <f aca="false">SUM(C6:C12)+SUM(C15)+SUM(C18:C19)+SUM(C22:C28)+SUM(C31:C39)+SUM(C42:C43)</f>
        <v>600</v>
      </c>
    </row>
    <row r="46" customFormat="false" ht="15.75" hidden="false" customHeight="false" outlineLevel="0" collapsed="false">
      <c r="B46" s="18" t="str">
        <f aca="false">IF(COUNT(C46)=0,"","Saldo")</f>
        <v>Saldo</v>
      </c>
      <c r="C46" s="19" t="n">
        <f aca="false">(F28)-(C45)</f>
        <v>-600</v>
      </c>
      <c r="D46" s="18"/>
      <c r="E46" s="18" t="str">
        <f aca="false">IF(COUNT(F46)=0,"","Saldo")</f>
        <v>Saldo</v>
      </c>
      <c r="F46" s="19" t="n">
        <f aca="false">(F28)-(C45)</f>
        <v>-600</v>
      </c>
    </row>
  </sheetData>
  <mergeCells count="1">
    <mergeCell ref="B2:F2"/>
  </mergeCell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&amp;LLU &gt; _Kanton Rechnungsjahr 2025&amp;C &amp;R exportiert am 28.04.2026 - gedruckt am &amp;D (&amp;T) 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Collabora_Office/25.04.9.4$Linux_X86_64 LibreOffice_project/bbf180856f1919e69a04fdf6175ff4f11f52e1db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2026-04-28T10:36:46Z</dcterms:created>
  <dc:creator>Unknown Creator</dc:creator>
  <dc:description/>
  <dc:language>de-CH</dc:language>
  <cp:lastModifiedBy/>
  <dcterms:modified xsi:type="dcterms:W3CDTF">2026-05-15T11:13:02Z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